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Z:\A-PROJETS EN COURS\2024-AMEDEE\03-MS2\04 - TEXTES word excl\"/>
    </mc:Choice>
  </mc:AlternateContent>
  <xr:revisionPtr revIDLastSave="0" documentId="13_ncr:1_{F91BB1B5-E8FE-445A-B457-F1E3E6A433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5" i="1" l="1"/>
  <c r="F156" i="1" s="1"/>
  <c r="M146" i="1"/>
  <c r="L146" i="1"/>
  <c r="J146" i="1"/>
  <c r="G146" i="1"/>
  <c r="I28" i="1"/>
  <c r="L147" i="1"/>
  <c r="M147" i="1" s="1"/>
  <c r="J147" i="1"/>
  <c r="G147" i="1"/>
  <c r="F134" i="1"/>
  <c r="I134" i="1"/>
  <c r="J92" i="1" l="1"/>
  <c r="J85" i="1"/>
  <c r="J84" i="1"/>
  <c r="J82" i="1"/>
  <c r="F92" i="1"/>
  <c r="G92" i="1" s="1"/>
  <c r="F93" i="1"/>
  <c r="G93" i="1" s="1"/>
  <c r="F94" i="1"/>
  <c r="G94" i="1" s="1"/>
  <c r="F91" i="1"/>
  <c r="L91" i="1" s="1"/>
  <c r="M91" i="1" s="1"/>
  <c r="H164" i="1"/>
  <c r="K164" i="1"/>
  <c r="H165" i="1"/>
  <c r="K165" i="1"/>
  <c r="H166" i="1"/>
  <c r="K166" i="1"/>
  <c r="H163" i="1"/>
  <c r="K163" i="1"/>
  <c r="I157" i="1"/>
  <c r="I158" i="1" s="1"/>
  <c r="J158" i="1" s="1"/>
  <c r="F157" i="1"/>
  <c r="F158" i="1" s="1"/>
  <c r="I155" i="1"/>
  <c r="I156" i="1" s="1"/>
  <c r="J156" i="1" s="1"/>
  <c r="G156" i="1"/>
  <c r="G32" i="1"/>
  <c r="G33" i="1"/>
  <c r="J32" i="1"/>
  <c r="J33" i="1"/>
  <c r="J31" i="1"/>
  <c r="G31" i="1"/>
  <c r="J28" i="1"/>
  <c r="F28" i="1"/>
  <c r="L28" i="1" s="1"/>
  <c r="M28" i="1" s="1"/>
  <c r="I27" i="1"/>
  <c r="J27" i="1" s="1"/>
  <c r="F27" i="1"/>
  <c r="G27" i="1" s="1"/>
  <c r="I26" i="1"/>
  <c r="J26" i="1" s="1"/>
  <c r="F26" i="1"/>
  <c r="G26" i="1" s="1"/>
  <c r="I21" i="1"/>
  <c r="J21" i="1" s="1"/>
  <c r="F21" i="1"/>
  <c r="G21" i="1" s="1"/>
  <c r="I18" i="1"/>
  <c r="F18" i="1"/>
  <c r="G18" i="1" s="1"/>
  <c r="I14" i="1"/>
  <c r="J14" i="1" s="1"/>
  <c r="F14" i="1"/>
  <c r="G14" i="1" s="1"/>
  <c r="J93" i="1"/>
  <c r="J94" i="1"/>
  <c r="J91" i="1"/>
  <c r="J83" i="1"/>
  <c r="J86" i="1"/>
  <c r="J87" i="1"/>
  <c r="J88" i="1"/>
  <c r="J89" i="1"/>
  <c r="L144" i="1"/>
  <c r="M144" i="1" s="1"/>
  <c r="L136" i="1"/>
  <c r="M136" i="1" s="1"/>
  <c r="L137" i="1"/>
  <c r="M137" i="1" s="1"/>
  <c r="L135" i="1"/>
  <c r="M135" i="1" s="1"/>
  <c r="L56" i="1"/>
  <c r="M56" i="1" s="1"/>
  <c r="L57" i="1"/>
  <c r="M57" i="1" s="1"/>
  <c r="L58" i="1"/>
  <c r="M58" i="1" s="1"/>
  <c r="L59" i="1"/>
  <c r="M59" i="1" s="1"/>
  <c r="L60" i="1"/>
  <c r="M60" i="1" s="1"/>
  <c r="L55" i="1"/>
  <c r="M55" i="1" s="1"/>
  <c r="L51" i="1"/>
  <c r="M51" i="1" s="1"/>
  <c r="L52" i="1"/>
  <c r="M52" i="1" s="1"/>
  <c r="L50" i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0" i="1"/>
  <c r="M40" i="1" s="1"/>
  <c r="L31" i="1"/>
  <c r="L32" i="1"/>
  <c r="M32" i="1" s="1"/>
  <c r="L33" i="1"/>
  <c r="M33" i="1" s="1"/>
  <c r="F145" i="1"/>
  <c r="G145" i="1" s="1"/>
  <c r="I145" i="1"/>
  <c r="J145" i="1" s="1"/>
  <c r="I143" i="1"/>
  <c r="J143" i="1" s="1"/>
  <c r="F143" i="1"/>
  <c r="G143" i="1" s="1"/>
  <c r="J144" i="1"/>
  <c r="J136" i="1"/>
  <c r="J137" i="1"/>
  <c r="G144" i="1"/>
  <c r="G136" i="1"/>
  <c r="G137" i="1"/>
  <c r="G135" i="1"/>
  <c r="G126" i="1"/>
  <c r="G127" i="1"/>
  <c r="G128" i="1"/>
  <c r="G129" i="1"/>
  <c r="G130" i="1"/>
  <c r="G131" i="1"/>
  <c r="G132" i="1"/>
  <c r="G125" i="1"/>
  <c r="G118" i="1"/>
  <c r="G119" i="1"/>
  <c r="G120" i="1"/>
  <c r="G121" i="1"/>
  <c r="G117" i="1"/>
  <c r="G113" i="1"/>
  <c r="G114" i="1"/>
  <c r="G115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98" i="1"/>
  <c r="I54" i="1"/>
  <c r="I25" i="1" s="1"/>
  <c r="J25" i="1" s="1"/>
  <c r="F54" i="1"/>
  <c r="F25" i="1" s="1"/>
  <c r="G25" i="1" s="1"/>
  <c r="I49" i="1"/>
  <c r="F49" i="1"/>
  <c r="I39" i="1"/>
  <c r="I140" i="1" s="1"/>
  <c r="F39" i="1"/>
  <c r="F140" i="1" s="1"/>
  <c r="J135" i="1"/>
  <c r="I132" i="1"/>
  <c r="J132" i="1" s="1"/>
  <c r="I131" i="1"/>
  <c r="J131" i="1" s="1"/>
  <c r="I129" i="1"/>
  <c r="J129" i="1" s="1"/>
  <c r="I127" i="1"/>
  <c r="J127" i="1" s="1"/>
  <c r="I126" i="1"/>
  <c r="J126" i="1" s="1"/>
  <c r="I128" i="1"/>
  <c r="J128" i="1" s="1"/>
  <c r="I130" i="1"/>
  <c r="J130" i="1" s="1"/>
  <c r="I125" i="1"/>
  <c r="J125" i="1" s="1"/>
  <c r="I118" i="1"/>
  <c r="J118" i="1" s="1"/>
  <c r="I119" i="1"/>
  <c r="J119" i="1" s="1"/>
  <c r="I120" i="1"/>
  <c r="J120" i="1" s="1"/>
  <c r="I121" i="1"/>
  <c r="L121" i="1" s="1"/>
  <c r="M121" i="1" s="1"/>
  <c r="I117" i="1"/>
  <c r="L117" i="1" s="1"/>
  <c r="M117" i="1" s="1"/>
  <c r="I113" i="1"/>
  <c r="J113" i="1" s="1"/>
  <c r="I110" i="1"/>
  <c r="J110" i="1" s="1"/>
  <c r="I99" i="1"/>
  <c r="J99" i="1" s="1"/>
  <c r="I100" i="1"/>
  <c r="J100" i="1" s="1"/>
  <c r="I101" i="1"/>
  <c r="J101" i="1" s="1"/>
  <c r="I102" i="1"/>
  <c r="J102" i="1" s="1"/>
  <c r="I103" i="1"/>
  <c r="L103" i="1" s="1"/>
  <c r="M103" i="1" s="1"/>
  <c r="I104" i="1"/>
  <c r="L104" i="1" s="1"/>
  <c r="M104" i="1" s="1"/>
  <c r="I105" i="1"/>
  <c r="L105" i="1" s="1"/>
  <c r="M105" i="1" s="1"/>
  <c r="I106" i="1"/>
  <c r="L106" i="1" s="1"/>
  <c r="M106" i="1" s="1"/>
  <c r="I107" i="1"/>
  <c r="L107" i="1" s="1"/>
  <c r="M107" i="1" s="1"/>
  <c r="I108" i="1"/>
  <c r="J108" i="1" s="1"/>
  <c r="I109" i="1"/>
  <c r="J109" i="1" s="1"/>
  <c r="I111" i="1"/>
  <c r="J111" i="1" s="1"/>
  <c r="I112" i="1"/>
  <c r="J112" i="1" s="1"/>
  <c r="I114" i="1"/>
  <c r="J114" i="1" s="1"/>
  <c r="I115" i="1"/>
  <c r="L115" i="1" s="1"/>
  <c r="M115" i="1" s="1"/>
  <c r="I98" i="1"/>
  <c r="J98" i="1" s="1"/>
  <c r="F89" i="1"/>
  <c r="G89" i="1" s="1"/>
  <c r="F88" i="1"/>
  <c r="G88" i="1" s="1"/>
  <c r="F83" i="1"/>
  <c r="L83" i="1" s="1"/>
  <c r="M83" i="1" s="1"/>
  <c r="F84" i="1"/>
  <c r="G84" i="1" s="1"/>
  <c r="F85" i="1"/>
  <c r="G85" i="1" s="1"/>
  <c r="F86" i="1"/>
  <c r="L86" i="1" s="1"/>
  <c r="M86" i="1" s="1"/>
  <c r="F87" i="1"/>
  <c r="L87" i="1" s="1"/>
  <c r="M87" i="1" s="1"/>
  <c r="F82" i="1"/>
  <c r="G82" i="1" s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65" i="1"/>
  <c r="J56" i="1"/>
  <c r="J57" i="1"/>
  <c r="J58" i="1"/>
  <c r="J59" i="1"/>
  <c r="J60" i="1"/>
  <c r="J55" i="1"/>
  <c r="J51" i="1"/>
  <c r="J52" i="1"/>
  <c r="J50" i="1"/>
  <c r="J41" i="1"/>
  <c r="J42" i="1"/>
  <c r="J43" i="1"/>
  <c r="J44" i="1"/>
  <c r="J45" i="1"/>
  <c r="J46" i="1"/>
  <c r="J47" i="1"/>
  <c r="J40" i="1"/>
  <c r="G56" i="1"/>
  <c r="G57" i="1"/>
  <c r="G58" i="1"/>
  <c r="G59" i="1"/>
  <c r="G60" i="1"/>
  <c r="G55" i="1"/>
  <c r="G51" i="1"/>
  <c r="G52" i="1"/>
  <c r="G50" i="1"/>
  <c r="G41" i="1"/>
  <c r="G42" i="1"/>
  <c r="G43" i="1"/>
  <c r="G44" i="1"/>
  <c r="G45" i="1"/>
  <c r="G46" i="1"/>
  <c r="G47" i="1"/>
  <c r="G40" i="1"/>
  <c r="F76" i="1"/>
  <c r="L76" i="1" s="1"/>
  <c r="M76" i="1" s="1"/>
  <c r="F75" i="1"/>
  <c r="G75" i="1" s="1"/>
  <c r="F74" i="1"/>
  <c r="G74" i="1" s="1"/>
  <c r="F71" i="1"/>
  <c r="G71" i="1" s="1"/>
  <c r="F70" i="1"/>
  <c r="L70" i="1" s="1"/>
  <c r="M70" i="1" s="1"/>
  <c r="F68" i="1"/>
  <c r="L68" i="1" s="1"/>
  <c r="M68" i="1" s="1"/>
  <c r="F67" i="1"/>
  <c r="G67" i="1" s="1"/>
  <c r="F66" i="1"/>
  <c r="G66" i="1" s="1"/>
  <c r="F69" i="1"/>
  <c r="L69" i="1" s="1"/>
  <c r="M69" i="1" s="1"/>
  <c r="F72" i="1"/>
  <c r="G72" i="1" s="1"/>
  <c r="F73" i="1"/>
  <c r="G73" i="1" s="1"/>
  <c r="F77" i="1"/>
  <c r="L77" i="1" s="1"/>
  <c r="M77" i="1" s="1"/>
  <c r="F78" i="1"/>
  <c r="L78" i="1" s="1"/>
  <c r="M78" i="1" s="1"/>
  <c r="F65" i="1"/>
  <c r="L65" i="1" s="1"/>
  <c r="M65" i="1" s="1"/>
  <c r="B166" i="1"/>
  <c r="L9" i="1"/>
  <c r="L10" i="1"/>
  <c r="L8" i="1"/>
  <c r="J10" i="1"/>
  <c r="J9" i="1"/>
  <c r="J8" i="1"/>
  <c r="G9" i="1"/>
  <c r="G10" i="1"/>
  <c r="G8" i="1"/>
  <c r="B165" i="1"/>
  <c r="B164" i="1"/>
  <c r="B163" i="1"/>
  <c r="J160" i="1" l="1"/>
  <c r="J166" i="1" s="1"/>
  <c r="F141" i="1"/>
  <c r="G141" i="1" s="1"/>
  <c r="G12" i="1"/>
  <c r="G163" i="1" s="1"/>
  <c r="G83" i="1"/>
  <c r="F24" i="1"/>
  <c r="G24" i="1" s="1"/>
  <c r="G65" i="1"/>
  <c r="J12" i="1"/>
  <c r="J163" i="1" s="1"/>
  <c r="L99" i="1"/>
  <c r="M99" i="1" s="1"/>
  <c r="J117" i="1"/>
  <c r="J121" i="1"/>
  <c r="K168" i="1"/>
  <c r="K169" i="1" s="1"/>
  <c r="K171" i="1" s="1"/>
  <c r="G86" i="1"/>
  <c r="G78" i="1"/>
  <c r="L75" i="1"/>
  <c r="M75" i="1" s="1"/>
  <c r="G70" i="1"/>
  <c r="G68" i="1"/>
  <c r="L74" i="1"/>
  <c r="M74" i="1" s="1"/>
  <c r="I16" i="1"/>
  <c r="J16" i="1" s="1"/>
  <c r="J115" i="1"/>
  <c r="L67" i="1"/>
  <c r="M67" i="1" s="1"/>
  <c r="L131" i="1"/>
  <c r="M131" i="1" s="1"/>
  <c r="F17" i="1"/>
  <c r="G17" i="1" s="1"/>
  <c r="L89" i="1"/>
  <c r="M89" i="1" s="1"/>
  <c r="I17" i="1"/>
  <c r="J17" i="1" s="1"/>
  <c r="L130" i="1"/>
  <c r="M130" i="1" s="1"/>
  <c r="L111" i="1"/>
  <c r="M111" i="1" s="1"/>
  <c r="L129" i="1"/>
  <c r="M129" i="1" s="1"/>
  <c r="L110" i="1"/>
  <c r="M110" i="1" s="1"/>
  <c r="L101" i="1"/>
  <c r="M101" i="1" s="1"/>
  <c r="G87" i="1"/>
  <c r="L100" i="1"/>
  <c r="M100" i="1" s="1"/>
  <c r="H168" i="1"/>
  <c r="H169" i="1" s="1"/>
  <c r="H171" i="1" s="1"/>
  <c r="G91" i="1"/>
  <c r="L158" i="1"/>
  <c r="M158" i="1" s="1"/>
  <c r="L66" i="1"/>
  <c r="M66" i="1" s="1"/>
  <c r="L94" i="1"/>
  <c r="M94" i="1" s="1"/>
  <c r="L109" i="1"/>
  <c r="M109" i="1" s="1"/>
  <c r="J107" i="1"/>
  <c r="J106" i="1"/>
  <c r="L73" i="1"/>
  <c r="M73" i="1" s="1"/>
  <c r="L92" i="1"/>
  <c r="M92" i="1" s="1"/>
  <c r="L108" i="1"/>
  <c r="M108" i="1" s="1"/>
  <c r="L145" i="1"/>
  <c r="M145" i="1" s="1"/>
  <c r="L18" i="1"/>
  <c r="M18" i="1" s="1"/>
  <c r="G28" i="1"/>
  <c r="L82" i="1"/>
  <c r="M82" i="1" s="1"/>
  <c r="L93" i="1"/>
  <c r="M93" i="1" s="1"/>
  <c r="G77" i="1"/>
  <c r="J105" i="1"/>
  <c r="L72" i="1"/>
  <c r="M72" i="1" s="1"/>
  <c r="L98" i="1"/>
  <c r="M98" i="1" s="1"/>
  <c r="L128" i="1"/>
  <c r="M128" i="1" s="1"/>
  <c r="G69" i="1"/>
  <c r="G76" i="1"/>
  <c r="J104" i="1"/>
  <c r="L71" i="1"/>
  <c r="M71" i="1" s="1"/>
  <c r="L88" i="1"/>
  <c r="M88" i="1" s="1"/>
  <c r="L127" i="1"/>
  <c r="M127" i="1" s="1"/>
  <c r="J103" i="1"/>
  <c r="I141" i="1"/>
  <c r="J141" i="1" s="1"/>
  <c r="L120" i="1"/>
  <c r="M120" i="1" s="1"/>
  <c r="L126" i="1"/>
  <c r="M126" i="1" s="1"/>
  <c r="L119" i="1"/>
  <c r="M119" i="1" s="1"/>
  <c r="L114" i="1"/>
  <c r="M114" i="1" s="1"/>
  <c r="L118" i="1"/>
  <c r="M118" i="1" s="1"/>
  <c r="I24" i="1"/>
  <c r="L85" i="1"/>
  <c r="M85" i="1" s="1"/>
  <c r="L113" i="1"/>
  <c r="M113" i="1" s="1"/>
  <c r="L125" i="1"/>
  <c r="M125" i="1" s="1"/>
  <c r="L84" i="1"/>
  <c r="M84" i="1" s="1"/>
  <c r="L112" i="1"/>
  <c r="M112" i="1" s="1"/>
  <c r="L102" i="1"/>
  <c r="M102" i="1" s="1"/>
  <c r="L132" i="1"/>
  <c r="M132" i="1" s="1"/>
  <c r="F16" i="1"/>
  <c r="G16" i="1" s="1"/>
  <c r="L27" i="1"/>
  <c r="L143" i="1"/>
  <c r="M143" i="1" s="1"/>
  <c r="J18" i="1"/>
  <c r="L26" i="1"/>
  <c r="L25" i="1"/>
  <c r="L21" i="1"/>
  <c r="L14" i="1"/>
  <c r="M14" i="1" s="1"/>
  <c r="I142" i="1"/>
  <c r="J142" i="1" s="1"/>
  <c r="J140" i="1"/>
  <c r="L140" i="1"/>
  <c r="M140" i="1" s="1"/>
  <c r="G140" i="1"/>
  <c r="F142" i="1"/>
  <c r="G158" i="1"/>
  <c r="G160" i="1" s="1"/>
  <c r="L156" i="1"/>
  <c r="M156" i="1" s="1"/>
  <c r="M50" i="1"/>
  <c r="M160" i="1" l="1"/>
  <c r="M166" i="1" s="1"/>
  <c r="G166" i="1"/>
  <c r="G35" i="1"/>
  <c r="G164" i="1" s="1"/>
  <c r="I150" i="1"/>
  <c r="J150" i="1" s="1"/>
  <c r="L141" i="1"/>
  <c r="M141" i="1" s="1"/>
  <c r="I151" i="1"/>
  <c r="J151" i="1" s="1"/>
  <c r="L17" i="1"/>
  <c r="M17" i="1" s="1"/>
  <c r="L16" i="1"/>
  <c r="M16" i="1" s="1"/>
  <c r="L24" i="1"/>
  <c r="M24" i="1" s="1"/>
  <c r="J24" i="1"/>
  <c r="L142" i="1"/>
  <c r="M142" i="1" s="1"/>
  <c r="G142" i="1"/>
  <c r="F151" i="1" s="1"/>
  <c r="G151" i="1" s="1"/>
  <c r="M31" i="1"/>
  <c r="M10" i="1"/>
  <c r="M9" i="1"/>
  <c r="M25" i="1"/>
  <c r="M21" i="1"/>
  <c r="J153" i="1" l="1"/>
  <c r="J165" i="1" s="1"/>
  <c r="J35" i="1"/>
  <c r="J164" i="1" s="1"/>
  <c r="F150" i="1"/>
  <c r="G150" i="1" s="1"/>
  <c r="G153" i="1" s="1"/>
  <c r="G165" i="1" s="1"/>
  <c r="G168" i="1" s="1"/>
  <c r="G169" i="1" s="1"/>
  <c r="G171" i="1" s="1"/>
  <c r="L151" i="1"/>
  <c r="M151" i="1" s="1"/>
  <c r="M26" i="1"/>
  <c r="J168" i="1" l="1"/>
  <c r="J169" i="1" s="1"/>
  <c r="J171" i="1" s="1"/>
  <c r="L150" i="1"/>
  <c r="M150" i="1" s="1"/>
  <c r="M27" i="1"/>
  <c r="M35" i="1" s="1"/>
  <c r="M153" i="1" l="1"/>
  <c r="M165" i="1" s="1"/>
  <c r="M164" i="1"/>
  <c r="M8" i="1"/>
  <c r="M12" i="1" s="1"/>
  <c r="M163" i="1" s="1"/>
  <c r="M168" i="1" l="1"/>
  <c r="M169" i="1" s="1"/>
  <c r="M171" i="1" s="1"/>
</calcChain>
</file>

<file path=xl/sharedStrings.xml><?xml version="1.0" encoding="utf-8"?>
<sst xmlns="http://schemas.openxmlformats.org/spreadsheetml/2006/main" count="380" uniqueCount="275">
  <si>
    <t>N° de prix</t>
  </si>
  <si>
    <t>Libellé</t>
  </si>
  <si>
    <t>Prix unitaire</t>
  </si>
  <si>
    <t>0.1</t>
  </si>
  <si>
    <t>Préparation, installation, repli et signalisation de chantier</t>
  </si>
  <si>
    <t>0.2</t>
  </si>
  <si>
    <t>Etude d'exécution, de synthèse et DOE</t>
  </si>
  <si>
    <t>0.3</t>
  </si>
  <si>
    <t>Terre végétale</t>
  </si>
  <si>
    <t>1.1</t>
  </si>
  <si>
    <t>m3</t>
  </si>
  <si>
    <t>1.2</t>
  </si>
  <si>
    <t>u</t>
  </si>
  <si>
    <t>Plantations</t>
  </si>
  <si>
    <t>2.2</t>
  </si>
  <si>
    <t xml:space="preserve">Prix </t>
  </si>
  <si>
    <t xml:space="preserve">Quantité </t>
  </si>
  <si>
    <t>tiges</t>
  </si>
  <si>
    <t>2.3</t>
  </si>
  <si>
    <t>2.4</t>
  </si>
  <si>
    <t>2.5</t>
  </si>
  <si>
    <t>m²</t>
  </si>
  <si>
    <t>%</t>
  </si>
  <si>
    <t>Semis:</t>
  </si>
  <si>
    <t>Garantie de reprise des végétaux</t>
  </si>
  <si>
    <t xml:space="preserve">Fourniture et pose de tuteur bipode </t>
  </si>
  <si>
    <t xml:space="preserve">Fourniture et pose de tuteur monopode </t>
  </si>
  <si>
    <t>ml</t>
  </si>
  <si>
    <t>RECAPITULATIF</t>
  </si>
  <si>
    <t>TOTAL HT</t>
  </si>
  <si>
    <t>TVA 20 %</t>
  </si>
  <si>
    <t>Sous total plantations</t>
  </si>
  <si>
    <t>Accessoires:</t>
  </si>
  <si>
    <t>Entretien et garantie :</t>
  </si>
  <si>
    <t>Fourniture et mise en place de terre végétale pour arbustes et vivaces sur 50cm</t>
  </si>
  <si>
    <t>Terrassements et sols fertiles</t>
  </si>
  <si>
    <t>Terrassements pour les fosses de plantations</t>
  </si>
  <si>
    <t>Réglage fin des fonds de forme</t>
  </si>
  <si>
    <t>Ouverture des fosses de plantations 9m3 avec évacation des déblais du chantier</t>
  </si>
  <si>
    <t>Ouverture des fosses de plantations 4m3 avec évacation des déblais du chantier</t>
  </si>
  <si>
    <t>1.1.1</t>
  </si>
  <si>
    <t>1.1.2</t>
  </si>
  <si>
    <t>1.1.3</t>
  </si>
  <si>
    <t>1.2.1</t>
  </si>
  <si>
    <t>Fourniture et mise en place de pare racines dans les fosses de plantation à proximité de réseaux</t>
  </si>
  <si>
    <t>Elagage et protection arbre existant conservé</t>
  </si>
  <si>
    <t>Semis pelouse renforcée</t>
  </si>
  <si>
    <t>2.1</t>
  </si>
  <si>
    <t>2.1.1</t>
  </si>
  <si>
    <t>2.4.1</t>
  </si>
  <si>
    <t>2.4.2</t>
  </si>
  <si>
    <t>2.5.1</t>
  </si>
  <si>
    <t>2.5.2</t>
  </si>
  <si>
    <t>TOTAL TTC</t>
  </si>
  <si>
    <t>Installations de chantier, travaux préparatoires</t>
  </si>
  <si>
    <t>Sous total terrassements et sols fertiles</t>
  </si>
  <si>
    <t>Décaissement complémentaire sur -20cm pour massif de plantation necessitant 50cm de terre végétale, avec évacuation des déblais du chantier</t>
  </si>
  <si>
    <t>Fourniture et mise en place de mélange micro terre pierre prof, 30cm</t>
  </si>
  <si>
    <t>Sous total installations de chantier, travaux préparatoires</t>
  </si>
  <si>
    <t>Semis pelouse</t>
  </si>
  <si>
    <t>secteur cantine</t>
  </si>
  <si>
    <t>Quantité totale</t>
  </si>
  <si>
    <t>Quantité</t>
  </si>
  <si>
    <t>secteur abords lot 9.14</t>
  </si>
  <si>
    <t>Arrosage</t>
  </si>
  <si>
    <t>Sous total arrosage</t>
  </si>
  <si>
    <t>Fourniture et mise en œuvre d'un système d'arrosage par tuyères pour surface en pelouses</t>
  </si>
  <si>
    <t>Fourniture et mise en œuvre d'un système d'arrosage goutte à goutte pour surface de massif planté</t>
  </si>
  <si>
    <t>Fourniture et mise en place de terre végétale pour prairie provisoire sur 10cm</t>
  </si>
  <si>
    <t>Fourniture et mise en place de membrane type Delta MS ou equivalent sur 50cm de prof, à proximité de façades</t>
  </si>
  <si>
    <t>Fourniture et mise en place de geotextile si présence de pollution</t>
  </si>
  <si>
    <t>cépées</t>
  </si>
  <si>
    <t>grands arbustes</t>
  </si>
  <si>
    <t>2.1.2</t>
  </si>
  <si>
    <t>2.1.3</t>
  </si>
  <si>
    <t>Quercus cerris - tige 3xtp MG 16-18</t>
  </si>
  <si>
    <t>Quercus nigra - tige 3xtp MG 16-19</t>
  </si>
  <si>
    <t>Celtis australis - tige 3xtp MG 16-18</t>
  </si>
  <si>
    <t>Ostrya carpinifolia - tige 3xtp MG 16-18</t>
  </si>
  <si>
    <t>Acer pseudoplatanus  - tige 3xtp MG 16-18</t>
  </si>
  <si>
    <t>Salix alba  - tige 3xtp MG 16-18</t>
  </si>
  <si>
    <t>Tilia platyphyllos  - tige 3xtp MG 16-18</t>
  </si>
  <si>
    <t>2.2.1</t>
  </si>
  <si>
    <t>Salix purpurea - cépée 175-200</t>
  </si>
  <si>
    <t>Salix alba - cépée 175-200</t>
  </si>
  <si>
    <t>Acer monspessulanum - cépée 175-200</t>
  </si>
  <si>
    <t>2.3.1</t>
  </si>
  <si>
    <t>2.2.2</t>
  </si>
  <si>
    <t>2.2.3</t>
  </si>
  <si>
    <t>Tamarix gallica - touffe conteneur 150-175</t>
  </si>
  <si>
    <t>2.3.2</t>
  </si>
  <si>
    <t>2.3.3</t>
  </si>
  <si>
    <t>Arbutus unedo - touffe conteneur 150-175</t>
  </si>
  <si>
    <t>Syringa vulgaris - touffe conteneur 150-175</t>
  </si>
  <si>
    <t>Viburnum bodnantense 'dawn' - touffe conteneur 150-175</t>
  </si>
  <si>
    <t>Cornus sanguinea - touffe conteneur 150-175</t>
  </si>
  <si>
    <t>Magnolia 'Stellata' - touffe conteneur 150-175</t>
  </si>
  <si>
    <t>mélanges arbustes et vivaces</t>
  </si>
  <si>
    <t xml:space="preserve">10% Malva sylvestris </t>
  </si>
  <si>
    <t>5% Acanthus mollis</t>
  </si>
  <si>
    <t>6% Achillea millefolium</t>
  </si>
  <si>
    <t>5% Centaurea argentea</t>
  </si>
  <si>
    <t>10% Centranthus ruber</t>
  </si>
  <si>
    <t>5% Cistus pulverulentus</t>
  </si>
  <si>
    <t>5% Cistus florentinus</t>
  </si>
  <si>
    <t>10% Geranium macrorrhizum</t>
  </si>
  <si>
    <t>10% Geranium cantabrigiense</t>
  </si>
  <si>
    <t>2% Hedera helix</t>
  </si>
  <si>
    <t>6% Phlomis samia</t>
  </si>
  <si>
    <t>6% Salvia spathacea</t>
  </si>
  <si>
    <t>10% Teucrium lucidrys</t>
  </si>
  <si>
    <t>10% Vinca minor 'la grave'</t>
  </si>
  <si>
    <t>mélange ombre (cantine)</t>
  </si>
  <si>
    <t>vivaces en godet 6u/m²</t>
  </si>
  <si>
    <t>10% Pachysandra terminalis</t>
  </si>
  <si>
    <t>10% Helleborus foetidus</t>
  </si>
  <si>
    <t>10% Dechampsia cespitosa</t>
  </si>
  <si>
    <t>10%  Aster divaricatus 'Silver spray'</t>
  </si>
  <si>
    <t>10% Sedum herbstfreude</t>
  </si>
  <si>
    <t>10% Salvia nemorosa 'Mainacht'</t>
  </si>
  <si>
    <t>20% Geranium macrorrhizum</t>
  </si>
  <si>
    <t>20% Acanthus mollis</t>
  </si>
  <si>
    <t>arbustes 1u/m²</t>
  </si>
  <si>
    <t>15% Spiraea hypericifolia</t>
  </si>
  <si>
    <t>15% Hedera helix 'arborescens'</t>
  </si>
  <si>
    <t>20% Ligustrum vulgare 'lodense'</t>
  </si>
  <si>
    <t>15% Viburnum opulus 'compactum'</t>
  </si>
  <si>
    <t>mélange vivaces (cantine)</t>
  </si>
  <si>
    <t>vivaces en godet 9u/m²</t>
  </si>
  <si>
    <t>2.4.3</t>
  </si>
  <si>
    <t>mélange talus (abords 9,14)</t>
  </si>
  <si>
    <t>5% Euphorbia amygdaloides 'Robbiae'</t>
  </si>
  <si>
    <t>5% Geranium maccrorrhizum'Spessart'</t>
  </si>
  <si>
    <t>5% Teucrium x lucidrys</t>
  </si>
  <si>
    <t>5% Carex pendula</t>
  </si>
  <si>
    <t xml:space="preserve">5% Hedera helix </t>
  </si>
  <si>
    <t>5% Geranium maccrorrhizum</t>
  </si>
  <si>
    <t>5% Salvia nemorosa menar</t>
  </si>
  <si>
    <t>5% Aster amellus 'Sonora'</t>
  </si>
  <si>
    <t>5% Achillea millefolium</t>
  </si>
  <si>
    <t>5% Helleborus foetidus</t>
  </si>
  <si>
    <t>5% Vinca minor</t>
  </si>
  <si>
    <t>10% Salvia pratensis</t>
  </si>
  <si>
    <t>5% Knautia arvensis</t>
  </si>
  <si>
    <t>5% Geranium pratense</t>
  </si>
  <si>
    <t>10% Malva moschata</t>
  </si>
  <si>
    <t>5% Aegopodium podagraria</t>
  </si>
  <si>
    <t>5% Salvia nemorosa</t>
  </si>
  <si>
    <t>arbustes 0,5u/m²</t>
  </si>
  <si>
    <t>20% Spiraea hypericifolia</t>
  </si>
  <si>
    <t>20% Cornus sanguinea</t>
  </si>
  <si>
    <t>20% Salix viminalis</t>
  </si>
  <si>
    <t>20% Salix purpurea Nana</t>
  </si>
  <si>
    <t>20% Viburnum opulus Compactum</t>
  </si>
  <si>
    <t>2.4.4</t>
  </si>
  <si>
    <t>mélange pied de batiment (abords 9,14)</t>
  </si>
  <si>
    <t>10% Altaea offiinalis</t>
  </si>
  <si>
    <t>10% Malva sylvestris</t>
  </si>
  <si>
    <t>15% Iris germanica</t>
  </si>
  <si>
    <t>10% Carex pendula</t>
  </si>
  <si>
    <t>15% Glechoma hederacea</t>
  </si>
  <si>
    <t>15% Geranium sanguineum</t>
  </si>
  <si>
    <t>15% Geranium sylvaticum</t>
  </si>
  <si>
    <t>Semi prairie</t>
  </si>
  <si>
    <t>Fourniture et pose de protection de troncs en natte de jonc</t>
  </si>
  <si>
    <t>Fourniture et pose de paillage en BRF ep. 8cm</t>
  </si>
  <si>
    <t>Fourniture et mise en œuvre de bande BRF en pied de facade</t>
  </si>
  <si>
    <t>Entretien sur 3 ans des végétaux yc pelouses et prairies</t>
  </si>
  <si>
    <t>3.1</t>
  </si>
  <si>
    <t>3.2</t>
  </si>
  <si>
    <t>2.1.1.1</t>
  </si>
  <si>
    <t>2.1.1.2</t>
  </si>
  <si>
    <t>2.1.1.3</t>
  </si>
  <si>
    <t>2.1.1.4</t>
  </si>
  <si>
    <t>2.1.1.5</t>
  </si>
  <si>
    <t>2.1.1.6</t>
  </si>
  <si>
    <t>2.1.1.7</t>
  </si>
  <si>
    <t>2.1.1.8</t>
  </si>
  <si>
    <t>2.1.2.1</t>
  </si>
  <si>
    <t>2.1.2.2</t>
  </si>
  <si>
    <t>2.1.2.3</t>
  </si>
  <si>
    <t>2.1.3.1</t>
  </si>
  <si>
    <t>2.1.3.2</t>
  </si>
  <si>
    <t>2.1.3.3</t>
  </si>
  <si>
    <t>2.1.3.4</t>
  </si>
  <si>
    <t>2.1.3.5</t>
  </si>
  <si>
    <t>2.1.3.6</t>
  </si>
  <si>
    <t>2.2.1.1</t>
  </si>
  <si>
    <t>2.2.1.2</t>
  </si>
  <si>
    <t>2.2.1.3</t>
  </si>
  <si>
    <t>2.2.1.4</t>
  </si>
  <si>
    <t>2.2.1.5</t>
  </si>
  <si>
    <t>2.2.1.6</t>
  </si>
  <si>
    <t>2.2.1.7</t>
  </si>
  <si>
    <t>2.2.1.8</t>
  </si>
  <si>
    <t>2.2.1.9</t>
  </si>
  <si>
    <t>2.2.1.10</t>
  </si>
  <si>
    <t>2.2.1.11</t>
  </si>
  <si>
    <t>2.2.1.12</t>
  </si>
  <si>
    <t>2.2.1.13</t>
  </si>
  <si>
    <t>2.2.1.14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</si>
  <si>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</si>
  <si>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</si>
  <si>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</si>
  <si>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</si>
  <si>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</si>
  <si>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</si>
  <si>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</si>
  <si>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</si>
  <si>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</si>
  <si>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</si>
  <si>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</si>
  <si>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</si>
  <si>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</si>
  <si>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</si>
  <si>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</si>
  <si>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</si>
  <si>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</si>
  <si>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2.2.3.10</t>
  </si>
  <si>
    <t>2.2.3.11</t>
  </si>
  <si>
    <t>2.2.3.12</t>
  </si>
  <si>
    <t>2.2.3.13</t>
  </si>
  <si>
    <t>2.2.3.14</t>
  </si>
  <si>
    <t>2.2.3.15</t>
  </si>
  <si>
    <t>2.2.3.16</t>
  </si>
  <si>
    <t>2.2.3.17</t>
  </si>
  <si>
    <t>2.2.3.18</t>
  </si>
  <si>
    <t>2.2.3.19</t>
  </si>
  <si>
    <t>2.2.3.20</t>
  </si>
  <si>
    <t>2.2.3.21</t>
  </si>
  <si>
    <t>2.2.3.22</t>
  </si>
  <si>
    <t>2.2.3.23</t>
  </si>
  <si>
    <t>2.2.4</t>
  </si>
  <si>
    <t>2.2.4.1</t>
  </si>
  <si>
    <t>2.2.4.2</t>
  </si>
  <si>
    <t>2.2.4.3</t>
  </si>
  <si>
    <t>2.2.4.4</t>
  </si>
  <si>
    <t>2.2.4.5</t>
  </si>
  <si>
    <t>2.2.4.6</t>
  </si>
  <si>
    <t>2.2.4.7</t>
  </si>
  <si>
    <t>2.2.4.8</t>
  </si>
  <si>
    <t>2.4.5</t>
  </si>
  <si>
    <t>2.4.6</t>
  </si>
  <si>
    <t>Fourniture et pose de ganivelle ht 50cm</t>
  </si>
  <si>
    <t>Fourniture et mise en place de terre végétale pour fosse de plantation arbre tige et cépée de 9m3</t>
  </si>
  <si>
    <t>Fourniture et mise en place de terre végétale pour fosse de plantation grand arbuste de 4m3</t>
  </si>
  <si>
    <t>Fourniture et mise en place de terre végétale pour prairie et pelouse sur 30cm</t>
  </si>
  <si>
    <t>1.0</t>
  </si>
  <si>
    <t>Mélange terre pierre</t>
  </si>
  <si>
    <t>1.3</t>
  </si>
  <si>
    <t>1.3.1</t>
  </si>
  <si>
    <t>1.3.2</t>
  </si>
  <si>
    <t>1.3.3</t>
  </si>
  <si>
    <t>1.3.4</t>
  </si>
  <si>
    <t>1.3.5</t>
  </si>
  <si>
    <t>1.4</t>
  </si>
  <si>
    <t>1.4.1</t>
  </si>
  <si>
    <t>1.4.2</t>
  </si>
  <si>
    <t>1.4.3</t>
  </si>
  <si>
    <t>Travaux divers</t>
  </si>
  <si>
    <t>Arbres tiges, cépées et grands arbustes :</t>
  </si>
  <si>
    <t>2.2.2.9</t>
  </si>
  <si>
    <t>2.2.2.10</t>
  </si>
  <si>
    <t>2.2.2.11</t>
  </si>
  <si>
    <t>2.2.2.12</t>
  </si>
  <si>
    <t>fft</t>
  </si>
  <si>
    <t>2.4.7</t>
  </si>
  <si>
    <t xml:space="preserve">Fourniture et pose de nichoir </t>
  </si>
  <si>
    <t>Ulmus vada  - tige 3xtp MG 16-18</t>
  </si>
  <si>
    <t>Atelier Jours</t>
  </si>
  <si>
    <t>2.4.8</t>
  </si>
  <si>
    <t>Fourniture et pose de ganivelle ht 80cm</t>
  </si>
  <si>
    <t>DCE - DQE LOT 2 : aménagements paysagers</t>
  </si>
  <si>
    <t>le 10/10/2025</t>
  </si>
  <si>
    <t>BORDEAUX 
Aménagement des espaces publics aux abords des lots 9.14 et 9.15
et phase 1 Amédée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</si>
</sst>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DIN-Regular"/>
      <family val="2"/>
    </font>
    <font>
      <b/>
      <sz val="11"/>
      <color rgb="FF92D050"/>
      <name val="DIN-Regular"/>
      <family val="2"/>
    </font>
    <font>
      <sz val="10"/>
      <name val="Arial"/>
      <family val="2"/>
    </font>
    <font>
      <b/>
      <sz val="11"/>
      <color indexed="50"/>
      <name val="Din regular"/>
    </font>
    <font>
      <sz val="11"/>
      <name val="DIN-Regular"/>
      <family val="2"/>
    </font>
    <font>
      <b/>
      <i/>
      <sz val="11"/>
      <name val="DIN-Regular"/>
      <family val="2"/>
    </font>
    <font>
      <sz val="11"/>
      <name val="Din regular"/>
    </font>
    <font>
      <sz val="11"/>
      <name val="DIN-Regular"/>
      <family val="2"/>
    </font>
    <font>
      <u/>
      <sz val="11"/>
      <name val="DIN-Regular"/>
      <family val="2"/>
    </font>
    <font>
      <b/>
      <sz val="11"/>
      <name val="Din regular"/>
    </font>
    <font>
      <sz val="11"/>
      <color theme="1"/>
      <name val="DIN-Regular"/>
      <family val="2"/>
    </font>
    <font>
      <sz val="10"/>
      <name val="DIN-Regular"/>
      <family val="2"/>
    </font>
    <font>
      <b/>
      <sz val="11"/>
      <color theme="1"/>
      <name val="DIN-Regular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DIN-Regular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DIN-Regular"/>
      <family val="2"/>
    </font>
    <font>
      <i/>
      <sz val="11"/>
      <color theme="1"/>
      <name val="DIN-Regular"/>
      <family val="2"/>
    </font>
    <font>
      <b/>
      <i/>
      <sz val="11"/>
      <color theme="1"/>
      <name val="DIN-Regular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EF8E8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0" borderId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7" fillId="0" borderId="4" xfId="0" applyFont="1" applyBorder="1" applyAlignment="1">
      <alignment horizontal="center"/>
    </xf>
    <xf numFmtId="44" fontId="7" fillId="0" borderId="5" xfId="1" applyFont="1" applyFill="1" applyBorder="1" applyAlignment="1">
      <alignment horizontal="center"/>
    </xf>
    <xf numFmtId="44" fontId="7" fillId="0" borderId="8" xfId="1" applyFont="1" applyFill="1" applyBorder="1" applyAlignment="1">
      <alignment horizontal="right"/>
    </xf>
    <xf numFmtId="44" fontId="7" fillId="0" borderId="12" xfId="1" applyFont="1" applyFill="1" applyBorder="1" applyAlignment="1">
      <alignment horizontal="right"/>
    </xf>
    <xf numFmtId="0" fontId="8" fillId="0" borderId="0" xfId="0" applyFont="1" applyAlignment="1">
      <alignment horizontal="right" vertical="center"/>
    </xf>
    <xf numFmtId="44" fontId="7" fillId="0" borderId="0" xfId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6" fillId="0" borderId="13" xfId="3" applyFont="1" applyBorder="1"/>
    <xf numFmtId="0" fontId="0" fillId="0" borderId="10" xfId="0" applyBorder="1"/>
    <xf numFmtId="16" fontId="0" fillId="0" borderId="0" xfId="0" applyNumberFormat="1"/>
    <xf numFmtId="0" fontId="0" fillId="0" borderId="0" xfId="0" applyAlignment="1">
      <alignment horizontal="right"/>
    </xf>
    <xf numFmtId="0" fontId="13" fillId="0" borderId="0" xfId="0" applyFont="1"/>
    <xf numFmtId="0" fontId="13" fillId="0" borderId="3" xfId="0" applyFont="1" applyBorder="1"/>
    <xf numFmtId="0" fontId="13" fillId="0" borderId="5" xfId="0" applyFont="1" applyBorder="1"/>
    <xf numFmtId="44" fontId="13" fillId="0" borderId="8" xfId="0" applyNumberFormat="1" applyFont="1" applyBorder="1"/>
    <xf numFmtId="0" fontId="13" fillId="0" borderId="8" xfId="0" applyFont="1" applyBorder="1"/>
    <xf numFmtId="44" fontId="7" fillId="0" borderId="4" xfId="1" applyFont="1" applyFill="1" applyBorder="1" applyAlignment="1">
      <alignment horizontal="right"/>
    </xf>
    <xf numFmtId="44" fontId="7" fillId="0" borderId="7" xfId="1" applyFont="1" applyFill="1" applyBorder="1" applyAlignment="1">
      <alignment horizontal="right"/>
    </xf>
    <xf numFmtId="44" fontId="7" fillId="0" borderId="7" xfId="1" applyFont="1" applyFill="1" applyBorder="1" applyAlignment="1">
      <alignment horizontal="center"/>
    </xf>
    <xf numFmtId="10" fontId="7" fillId="0" borderId="7" xfId="1" applyNumberFormat="1" applyFont="1" applyFill="1" applyBorder="1" applyAlignment="1">
      <alignment horizontal="right"/>
    </xf>
    <xf numFmtId="44" fontId="7" fillId="0" borderId="11" xfId="1" applyFont="1" applyFill="1" applyBorder="1" applyAlignment="1">
      <alignment horizontal="right"/>
    </xf>
    <xf numFmtId="164" fontId="15" fillId="0" borderId="0" xfId="0" applyNumberFormat="1" applyFont="1"/>
    <xf numFmtId="0" fontId="6" fillId="0" borderId="3" xfId="3" applyFont="1" applyBorder="1" applyAlignment="1">
      <alignment horizontal="right"/>
    </xf>
    <xf numFmtId="0" fontId="10" fillId="0" borderId="13" xfId="0" applyFont="1" applyBorder="1" applyAlignment="1">
      <alignment horizontal="center"/>
    </xf>
    <xf numFmtId="44" fontId="7" fillId="0" borderId="13" xfId="1" applyFont="1" applyFill="1" applyBorder="1" applyAlignment="1">
      <alignment horizontal="right"/>
    </xf>
    <xf numFmtId="0" fontId="13" fillId="0" borderId="13" xfId="0" applyFont="1" applyBorder="1"/>
    <xf numFmtId="0" fontId="6" fillId="0" borderId="6" xfId="3" applyFont="1" applyBorder="1" applyAlignment="1">
      <alignment horizontal="right"/>
    </xf>
    <xf numFmtId="0" fontId="12" fillId="0" borderId="6" xfId="3" applyFont="1" applyBorder="1" applyAlignment="1">
      <alignment horizontal="right"/>
    </xf>
    <xf numFmtId="164" fontId="13" fillId="0" borderId="8" xfId="0" applyNumberFormat="1" applyFont="1" applyBorder="1"/>
    <xf numFmtId="164" fontId="15" fillId="0" borderId="8" xfId="0" applyNumberFormat="1" applyFont="1" applyBorder="1"/>
    <xf numFmtId="0" fontId="12" fillId="0" borderId="9" xfId="3" applyFont="1" applyBorder="1" applyAlignment="1">
      <alignment horizontal="right"/>
    </xf>
    <xf numFmtId="0" fontId="12" fillId="0" borderId="10" xfId="3" applyFont="1" applyBorder="1" applyAlignment="1">
      <alignment horizontal="left"/>
    </xf>
    <xf numFmtId="44" fontId="7" fillId="0" borderId="10" xfId="1" applyFont="1" applyFill="1" applyBorder="1" applyAlignment="1">
      <alignment horizontal="right"/>
    </xf>
    <xf numFmtId="0" fontId="13" fillId="0" borderId="10" xfId="0" applyFont="1" applyBorder="1"/>
    <xf numFmtId="164" fontId="15" fillId="0" borderId="12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0" xfId="0" applyFont="1"/>
    <xf numFmtId="0" fontId="7" fillId="0" borderId="7" xfId="0" applyFont="1" applyBorder="1" applyAlignment="1">
      <alignment horizontal="center"/>
    </xf>
    <xf numFmtId="0" fontId="13" fillId="0" borderId="6" xfId="0" applyFont="1" applyBorder="1"/>
    <xf numFmtId="0" fontId="7" fillId="0" borderId="9" xfId="0" applyFont="1" applyBorder="1" applyAlignment="1">
      <alignment vertical="top"/>
    </xf>
    <xf numFmtId="0" fontId="7" fillId="0" borderId="10" xfId="0" applyFont="1" applyBorder="1"/>
    <xf numFmtId="0" fontId="7" fillId="0" borderId="11" xfId="0" applyFont="1" applyBorder="1" applyAlignment="1">
      <alignment horizontal="center"/>
    </xf>
    <xf numFmtId="0" fontId="9" fillId="0" borderId="0" xfId="3" applyFont="1" applyAlignment="1">
      <alignment wrapText="1"/>
    </xf>
    <xf numFmtId="0" fontId="14" fillId="0" borderId="0" xfId="3" applyFont="1"/>
    <xf numFmtId="0" fontId="9" fillId="0" borderId="0" xfId="3" applyFont="1"/>
    <xf numFmtId="0" fontId="13" fillId="0" borderId="9" xfId="0" applyFont="1" applyBorder="1"/>
    <xf numFmtId="0" fontId="13" fillId="0" borderId="12" xfId="0" applyFont="1" applyBorder="1"/>
    <xf numFmtId="0" fontId="3" fillId="0" borderId="0" xfId="0" applyFont="1"/>
    <xf numFmtId="0" fontId="7" fillId="0" borderId="0" xfId="0" applyFont="1" applyAlignment="1">
      <alignment horizontal="center"/>
    </xf>
    <xf numFmtId="44" fontId="15" fillId="0" borderId="0" xfId="0" applyNumberFormat="1" applyFont="1"/>
    <xf numFmtId="0" fontId="10" fillId="0" borderId="6" xfId="0" applyFont="1" applyBorder="1"/>
    <xf numFmtId="0" fontId="11" fillId="0" borderId="0" xfId="0" applyFont="1" applyAlignment="1">
      <alignment wrapText="1"/>
    </xf>
    <xf numFmtId="0" fontId="10" fillId="0" borderId="7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10" fillId="0" borderId="11" xfId="0" applyFont="1" applyBorder="1" applyAlignment="1">
      <alignment horizontal="center"/>
    </xf>
    <xf numFmtId="44" fontId="13" fillId="0" borderId="12" xfId="0" applyNumberFormat="1" applyFont="1" applyBorder="1"/>
    <xf numFmtId="164" fontId="15" fillId="0" borderId="0" xfId="1" applyNumberFormat="1" applyFont="1" applyFill="1"/>
    <xf numFmtId="44" fontId="7" fillId="0" borderId="5" xfId="1" applyFont="1" applyFill="1" applyBorder="1" applyAlignment="1">
      <alignment horizontal="right"/>
    </xf>
    <xf numFmtId="0" fontId="7" fillId="0" borderId="0" xfId="0" applyFont="1" applyAlignment="1">
      <alignment wrapText="1"/>
    </xf>
    <xf numFmtId="44" fontId="16" fillId="0" borderId="8" xfId="2" applyNumberFormat="1" applyFont="1" applyFill="1" applyBorder="1" applyAlignment="1">
      <alignment horizontal="right"/>
    </xf>
    <xf numFmtId="44" fontId="7" fillId="0" borderId="8" xfId="1" applyFont="1" applyFill="1" applyBorder="1" applyAlignment="1">
      <alignment horizontal="center"/>
    </xf>
    <xf numFmtId="0" fontId="12" fillId="0" borderId="0" xfId="3" applyFont="1"/>
    <xf numFmtId="0" fontId="3" fillId="0" borderId="6" xfId="0" applyFont="1" applyBorder="1"/>
    <xf numFmtId="0" fontId="12" fillId="0" borderId="0" xfId="3" applyFont="1" applyAlignment="1">
      <alignment wrapText="1"/>
    </xf>
    <xf numFmtId="0" fontId="12" fillId="0" borderId="0" xfId="3" applyFont="1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4" fontId="13" fillId="0" borderId="0" xfId="1" applyFont="1" applyFill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vertical="top"/>
    </xf>
    <xf numFmtId="0" fontId="19" fillId="0" borderId="0" xfId="0" applyFont="1"/>
    <xf numFmtId="0" fontId="9" fillId="0" borderId="10" xfId="3" applyFont="1" applyBorder="1"/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0" fillId="0" borderId="0" xfId="0" applyAlignment="1">
      <alignment wrapText="1"/>
    </xf>
    <xf numFmtId="0" fontId="16" fillId="0" borderId="0" xfId="0" applyFont="1"/>
    <xf numFmtId="0" fontId="7" fillId="0" borderId="0" xfId="0" applyFont="1" applyAlignment="1">
      <alignment horizontal="left" vertical="top"/>
    </xf>
    <xf numFmtId="0" fontId="8" fillId="0" borderId="10" xfId="0" applyFont="1" applyBorder="1" applyAlignment="1">
      <alignment horizontal="right" vertical="center"/>
    </xf>
    <xf numFmtId="164" fontId="15" fillId="0" borderId="3" xfId="0" applyNumberFormat="1" applyFont="1" applyBorder="1" applyAlignment="1">
      <alignment horizontal="center" vertical="center"/>
    </xf>
    <xf numFmtId="164" fontId="15" fillId="0" borderId="5" xfId="0" applyNumberFormat="1" applyFont="1" applyBorder="1"/>
    <xf numFmtId="164" fontId="15" fillId="0" borderId="6" xfId="0" applyNumberFormat="1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0" fontId="8" fillId="0" borderId="6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horizontal="left" vertical="top"/>
    </xf>
    <xf numFmtId="0" fontId="0" fillId="0" borderId="8" xfId="0" applyBorder="1"/>
    <xf numFmtId="0" fontId="0" fillId="0" borderId="6" xfId="0" applyBorder="1" applyAlignment="1">
      <alignment horizontal="left"/>
    </xf>
    <xf numFmtId="164" fontId="24" fillId="0" borderId="0" xfId="0" applyNumberFormat="1" applyFont="1"/>
    <xf numFmtId="0" fontId="24" fillId="0" borderId="0" xfId="0" applyFont="1"/>
    <xf numFmtId="44" fontId="24" fillId="0" borderId="0" xfId="0" applyNumberFormat="1" applyFont="1"/>
    <xf numFmtId="164" fontId="24" fillId="0" borderId="0" xfId="1" applyNumberFormat="1" applyFont="1" applyFill="1"/>
    <xf numFmtId="164" fontId="13" fillId="0" borderId="0" xfId="0" applyNumberFormat="1" applyFont="1"/>
    <xf numFmtId="44" fontId="13" fillId="0" borderId="0" xfId="0" applyNumberFormat="1" applyFont="1"/>
    <xf numFmtId="164" fontId="15" fillId="0" borderId="0" xfId="0" applyNumberFormat="1" applyFont="1" applyAlignment="1">
      <alignment horizontal="center" vertical="center"/>
    </xf>
    <xf numFmtId="164" fontId="25" fillId="5" borderId="0" xfId="0" applyNumberFormat="1" applyFont="1" applyFill="1"/>
    <xf numFmtId="164" fontId="25" fillId="6" borderId="0" xfId="0" applyNumberFormat="1" applyFont="1" applyFill="1"/>
    <xf numFmtId="0" fontId="26" fillId="7" borderId="0" xfId="0" applyFont="1" applyFill="1"/>
    <xf numFmtId="0" fontId="0" fillId="7" borderId="0" xfId="0" applyFill="1"/>
    <xf numFmtId="0" fontId="2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</cellXfs>
  <cellStyles count="5">
    <cellStyle name="Insatisfaisant" xfId="2" builtinId="27"/>
    <cellStyle name="Monétaire" xfId="1" builtinId="4"/>
    <cellStyle name="Monétaire 2" xfId="4" xr:uid="{C3D6B8EE-EFEC-4EFC-A36C-C7513121D2A8}"/>
    <cellStyle name="Normal" xfId="0" builtinId="0"/>
    <cellStyle name="Normal 2" xfId="3" xr:uid="{00000000-0005-0000-0000-000004000000}"/>
  </cellStyles>
  <dxfs count="0"/>
  <tableStyles count="0" defaultTableStyle="TableStyleMedium2" defaultPivotStyle="PivotStyleLight16"/>
  <colors>
    <mruColors>
      <color rgb="FFFEF8E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5"/>
  <sheetViews>
    <sheetView tabSelected="1" zoomScale="80" zoomScaleNormal="80" workbookViewId="0">
      <pane xSplit="4" ySplit="6" topLeftCell="E7" activePane="bottomRight" state="frozen"/>
      <selection pane="topRight" activeCell="F1" sqref="F1"/>
      <selection pane="bottomLeft" activeCell="A11" sqref="A11"/>
      <selection pane="bottomRight" activeCell="F2" sqref="F2"/>
    </sheetView>
  </sheetViews>
  <sheetFormatPr baseColWidth="10" defaultRowHeight="15"/>
  <cols>
    <col min="1" max="1" width="14.140625" bestFit="1" customWidth="1"/>
    <col min="2" max="2" width="112.140625" customWidth="1"/>
    <col min="3" max="3" width="4.28515625" bestFit="1" customWidth="1"/>
    <col min="4" max="4" width="12.7109375" bestFit="1" customWidth="1"/>
    <col min="5" max="5" width="1.42578125" customWidth="1"/>
    <col min="6" max="6" width="14.5703125" customWidth="1"/>
    <col min="7" max="7" width="16" bestFit="1" customWidth="1"/>
    <col min="8" max="8" width="1.42578125" customWidth="1"/>
    <col min="9" max="9" width="14.5703125" customWidth="1"/>
    <col min="10" max="10" width="16" bestFit="1" customWidth="1"/>
    <col min="11" max="11" width="1.42578125" customWidth="1"/>
    <col min="12" max="12" width="11.42578125" style="72" bestFit="1" customWidth="1"/>
    <col min="13" max="13" width="17.42578125" bestFit="1" customWidth="1"/>
    <col min="14" max="14" width="3.85546875" customWidth="1"/>
  </cols>
  <sheetData>
    <row r="2" spans="1:15" ht="77.25" customHeight="1">
      <c r="A2" s="118" t="s">
        <v>274</v>
      </c>
      <c r="B2" s="118"/>
      <c r="C2" s="87"/>
      <c r="D2" s="87"/>
    </row>
    <row r="3" spans="1:15" s="84" customFormat="1" ht="18.75">
      <c r="A3" s="111" t="s">
        <v>272</v>
      </c>
      <c r="B3" s="111"/>
      <c r="L3" s="85"/>
    </row>
    <row r="4" spans="1:15" ht="15.75" thickBot="1">
      <c r="A4" s="110" t="s">
        <v>273</v>
      </c>
      <c r="B4" s="109" t="s">
        <v>269</v>
      </c>
    </row>
    <row r="5" spans="1:15" ht="15.75" customHeight="1" thickBot="1">
      <c r="F5" s="114" t="s">
        <v>60</v>
      </c>
      <c r="G5" s="115"/>
      <c r="I5" s="116" t="s">
        <v>63</v>
      </c>
      <c r="J5" s="117"/>
    </row>
    <row r="6" spans="1:15" ht="35.25" customHeight="1" thickBot="1">
      <c r="A6" s="1" t="s">
        <v>0</v>
      </c>
      <c r="B6" s="1" t="s">
        <v>1</v>
      </c>
      <c r="C6" s="112" t="s">
        <v>2</v>
      </c>
      <c r="D6" s="113"/>
      <c r="F6" s="1" t="s">
        <v>62</v>
      </c>
      <c r="G6" s="38" t="s">
        <v>15</v>
      </c>
      <c r="I6" s="1" t="s">
        <v>16</v>
      </c>
      <c r="J6" s="38" t="s">
        <v>15</v>
      </c>
      <c r="L6" s="1" t="s">
        <v>61</v>
      </c>
      <c r="M6" s="38" t="s">
        <v>15</v>
      </c>
    </row>
    <row r="7" spans="1:15">
      <c r="A7" s="2">
        <v>0</v>
      </c>
      <c r="B7" s="10" t="s">
        <v>54</v>
      </c>
      <c r="C7" s="3"/>
      <c r="D7" s="4"/>
      <c r="E7" s="14"/>
      <c r="F7" s="15"/>
      <c r="G7" s="16"/>
      <c r="H7" s="14"/>
      <c r="I7" s="15"/>
      <c r="J7" s="16"/>
      <c r="K7" s="14"/>
      <c r="L7" s="73"/>
      <c r="M7" s="16"/>
    </row>
    <row r="8" spans="1:15">
      <c r="A8" s="39" t="s">
        <v>3</v>
      </c>
      <c r="B8" s="40" t="s">
        <v>4</v>
      </c>
      <c r="C8" s="41" t="s">
        <v>265</v>
      </c>
      <c r="D8" s="65"/>
      <c r="E8" s="14"/>
      <c r="F8" s="42">
        <v>2</v>
      </c>
      <c r="G8" s="17">
        <f>$D8*F8</f>
        <v>0</v>
      </c>
      <c r="H8" s="14"/>
      <c r="I8" s="42">
        <v>2</v>
      </c>
      <c r="J8" s="17">
        <f>$D8*I8</f>
        <v>0</v>
      </c>
      <c r="K8" s="14"/>
      <c r="L8" s="74">
        <f>F8+I8</f>
        <v>4</v>
      </c>
      <c r="M8" s="17">
        <f>$D8*L8</f>
        <v>0</v>
      </c>
      <c r="O8" s="82"/>
    </row>
    <row r="9" spans="1:15">
      <c r="A9" s="39" t="s">
        <v>5</v>
      </c>
      <c r="B9" s="40" t="s">
        <v>6</v>
      </c>
      <c r="C9" s="41" t="s">
        <v>265</v>
      </c>
      <c r="D9" s="65"/>
      <c r="E9" s="14"/>
      <c r="F9" s="42">
        <v>2</v>
      </c>
      <c r="G9" s="17">
        <f t="shared" ref="G9:G10" si="0">$D9*F9</f>
        <v>0</v>
      </c>
      <c r="H9" s="14"/>
      <c r="I9" s="42">
        <v>2</v>
      </c>
      <c r="J9" s="17">
        <f t="shared" ref="J9:J10" si="1">$D9*I9</f>
        <v>0</v>
      </c>
      <c r="K9" s="14"/>
      <c r="L9" s="74">
        <f t="shared" ref="L9:L10" si="2">F9+I9</f>
        <v>4</v>
      </c>
      <c r="M9" s="17">
        <f>$D9*L9</f>
        <v>0</v>
      </c>
    </row>
    <row r="10" spans="1:15">
      <c r="A10" s="81" t="s">
        <v>7</v>
      </c>
      <c r="B10" s="40" t="s">
        <v>45</v>
      </c>
      <c r="C10" s="41" t="s">
        <v>12</v>
      </c>
      <c r="D10" s="5"/>
      <c r="E10" s="14"/>
      <c r="F10" s="42">
        <v>1</v>
      </c>
      <c r="G10" s="17">
        <f t="shared" si="0"/>
        <v>0</v>
      </c>
      <c r="H10" s="14"/>
      <c r="I10" s="42">
        <v>0</v>
      </c>
      <c r="J10" s="17">
        <f t="shared" si="1"/>
        <v>0</v>
      </c>
      <c r="K10" s="14"/>
      <c r="L10" s="74">
        <f t="shared" si="2"/>
        <v>1</v>
      </c>
      <c r="M10" s="17">
        <f>$D10*L10</f>
        <v>0</v>
      </c>
    </row>
    <row r="11" spans="1:15" ht="15.75" thickBot="1">
      <c r="A11" s="43"/>
      <c r="B11" s="44"/>
      <c r="C11" s="45"/>
      <c r="D11" s="6"/>
      <c r="E11" s="14"/>
      <c r="F11" s="49"/>
      <c r="G11" s="61"/>
      <c r="H11" s="14"/>
      <c r="I11" s="49"/>
      <c r="J11" s="61"/>
      <c r="K11" s="14"/>
      <c r="L11" s="75"/>
      <c r="M11" s="61"/>
    </row>
    <row r="12" spans="1:15" ht="15.75" thickBot="1">
      <c r="B12" s="7" t="s">
        <v>58</v>
      </c>
      <c r="D12" s="14"/>
      <c r="E12" s="14"/>
      <c r="F12" s="14"/>
      <c r="G12" s="100">
        <f>SUM(G8:G10)</f>
        <v>0</v>
      </c>
      <c r="H12" s="101"/>
      <c r="I12" s="101"/>
      <c r="J12" s="100">
        <f>SUM(J8:J10)</f>
        <v>0</v>
      </c>
      <c r="K12" s="14"/>
      <c r="L12" s="76"/>
      <c r="M12" s="24">
        <f>SUM(M8:M10)</f>
        <v>0</v>
      </c>
    </row>
    <row r="13" spans="1:15">
      <c r="A13" s="2">
        <v>1</v>
      </c>
      <c r="B13" s="10" t="s">
        <v>35</v>
      </c>
      <c r="C13" s="3"/>
      <c r="D13" s="4"/>
      <c r="E13" s="14"/>
      <c r="F13" s="15"/>
      <c r="G13" s="16"/>
      <c r="H13" s="14"/>
      <c r="I13" s="15"/>
      <c r="J13" s="16"/>
      <c r="K13" s="14"/>
      <c r="L13" s="73"/>
      <c r="M13" s="16"/>
    </row>
    <row r="14" spans="1:15">
      <c r="A14" s="39" t="s">
        <v>247</v>
      </c>
      <c r="B14" s="46" t="s">
        <v>37</v>
      </c>
      <c r="C14" s="41" t="s">
        <v>21</v>
      </c>
      <c r="D14" s="66"/>
      <c r="E14" s="14"/>
      <c r="F14" s="42">
        <f>F64+F81+F97+F124+F134</f>
        <v>1441</v>
      </c>
      <c r="G14" s="17">
        <f>$D14*F14</f>
        <v>0</v>
      </c>
      <c r="H14" s="14"/>
      <c r="I14" s="42">
        <f>I64+I81+I97+I124+I134</f>
        <v>1404</v>
      </c>
      <c r="J14" s="17">
        <f>$D14*I14</f>
        <v>0</v>
      </c>
      <c r="K14" s="14"/>
      <c r="L14" s="74">
        <f>F14+I14</f>
        <v>2845</v>
      </c>
      <c r="M14" s="17">
        <f>$D14*L14</f>
        <v>0</v>
      </c>
    </row>
    <row r="15" spans="1:15">
      <c r="A15" s="68" t="s">
        <v>9</v>
      </c>
      <c r="B15" s="67" t="s">
        <v>36</v>
      </c>
      <c r="C15" s="41"/>
      <c r="D15" s="66"/>
      <c r="E15" s="14"/>
      <c r="F15" s="42"/>
      <c r="G15" s="18"/>
      <c r="H15" s="14"/>
      <c r="I15" s="42"/>
      <c r="J15" s="18"/>
      <c r="K15" s="14"/>
      <c r="L15" s="74"/>
      <c r="M15" s="18"/>
    </row>
    <row r="16" spans="1:15">
      <c r="A16" s="39" t="s">
        <v>40</v>
      </c>
      <c r="B16" s="46" t="s">
        <v>38</v>
      </c>
      <c r="C16" s="41" t="s">
        <v>10</v>
      </c>
      <c r="D16" s="66"/>
      <c r="E16" s="14"/>
      <c r="F16" s="42">
        <f>9*(F39+F49)</f>
        <v>27</v>
      </c>
      <c r="G16" s="17">
        <f t="shared" ref="G16:G33" si="3">$D16*F16</f>
        <v>0</v>
      </c>
      <c r="H16" s="14"/>
      <c r="I16" s="42">
        <f>9*(I39+I49)</f>
        <v>126</v>
      </c>
      <c r="J16" s="17">
        <f t="shared" ref="J16:J18" si="4">$D16*I16</f>
        <v>0</v>
      </c>
      <c r="K16" s="14"/>
      <c r="L16" s="74">
        <f t="shared" ref="L16:L18" si="5">F16+I16</f>
        <v>153</v>
      </c>
      <c r="M16" s="17">
        <f t="shared" ref="M16:M18" si="6">$D16*L16</f>
        <v>0</v>
      </c>
    </row>
    <row r="17" spans="1:13">
      <c r="A17" s="39" t="s">
        <v>41</v>
      </c>
      <c r="B17" s="46" t="s">
        <v>39</v>
      </c>
      <c r="C17" s="41" t="s">
        <v>10</v>
      </c>
      <c r="D17" s="66"/>
      <c r="E17" s="14"/>
      <c r="F17" s="42">
        <f>4*F54</f>
        <v>52</v>
      </c>
      <c r="G17" s="17">
        <f t="shared" si="3"/>
        <v>0</v>
      </c>
      <c r="H17" s="14"/>
      <c r="I17" s="42">
        <f>4*I54</f>
        <v>16</v>
      </c>
      <c r="J17" s="17">
        <f t="shared" si="4"/>
        <v>0</v>
      </c>
      <c r="K17" s="14"/>
      <c r="L17" s="74">
        <f t="shared" si="5"/>
        <v>68</v>
      </c>
      <c r="M17" s="17">
        <f t="shared" si="6"/>
        <v>0</v>
      </c>
    </row>
    <row r="18" spans="1:13" ht="29.25">
      <c r="A18" s="39" t="s">
        <v>42</v>
      </c>
      <c r="B18" s="46" t="s">
        <v>56</v>
      </c>
      <c r="C18" s="41" t="s">
        <v>10</v>
      </c>
      <c r="D18" s="66"/>
      <c r="E18" s="14"/>
      <c r="F18" s="42">
        <f>0.2*(F64+F81+F97+F124)</f>
        <v>135</v>
      </c>
      <c r="G18" s="17">
        <f t="shared" si="3"/>
        <v>0</v>
      </c>
      <c r="H18" s="14"/>
      <c r="I18" s="42">
        <f>0.2*(I64+I81+I97+I124)</f>
        <v>63.6</v>
      </c>
      <c r="J18" s="17">
        <f t="shared" si="4"/>
        <v>0</v>
      </c>
      <c r="K18" s="14"/>
      <c r="L18" s="74">
        <f t="shared" si="5"/>
        <v>198.6</v>
      </c>
      <c r="M18" s="17">
        <f t="shared" si="6"/>
        <v>0</v>
      </c>
    </row>
    <row r="19" spans="1:13">
      <c r="A19" s="39"/>
      <c r="B19" s="46"/>
      <c r="C19" s="41"/>
      <c r="D19" s="66"/>
      <c r="E19" s="14"/>
      <c r="F19" s="42"/>
      <c r="G19" s="17"/>
      <c r="H19" s="14"/>
      <c r="I19" s="42"/>
      <c r="J19" s="17"/>
      <c r="K19" s="14"/>
      <c r="L19" s="74"/>
      <c r="M19" s="17"/>
    </row>
    <row r="20" spans="1:13">
      <c r="A20" s="68" t="s">
        <v>11</v>
      </c>
      <c r="B20" s="67" t="s">
        <v>248</v>
      </c>
      <c r="C20" s="41"/>
      <c r="D20" s="66"/>
      <c r="E20" s="14"/>
      <c r="F20" s="42"/>
      <c r="G20" s="17"/>
      <c r="H20" s="14"/>
      <c r="I20" s="42"/>
      <c r="J20" s="18"/>
      <c r="K20" s="14"/>
      <c r="L20" s="74"/>
      <c r="M20" s="17"/>
    </row>
    <row r="21" spans="1:13">
      <c r="A21" s="39" t="s">
        <v>43</v>
      </c>
      <c r="B21" s="46" t="s">
        <v>57</v>
      </c>
      <c r="C21" s="41" t="s">
        <v>10</v>
      </c>
      <c r="D21" s="5"/>
      <c r="E21" s="14"/>
      <c r="F21" s="42">
        <f>0.3*F136</f>
        <v>7.8</v>
      </c>
      <c r="G21" s="17">
        <f>$D21*F21</f>
        <v>0</v>
      </c>
      <c r="H21" s="14"/>
      <c r="I21" s="42">
        <f>0.3*I136</f>
        <v>24.9</v>
      </c>
      <c r="J21" s="17">
        <f>$D21*I21</f>
        <v>0</v>
      </c>
      <c r="K21" s="14"/>
      <c r="L21" s="74">
        <f>F21+I21</f>
        <v>32.699999999999996</v>
      </c>
      <c r="M21" s="17">
        <f>$D21*L21</f>
        <v>0</v>
      </c>
    </row>
    <row r="22" spans="1:13">
      <c r="A22" s="39"/>
      <c r="B22" s="46"/>
      <c r="C22" s="41"/>
      <c r="D22" s="5"/>
      <c r="E22" s="14"/>
      <c r="F22" s="42"/>
      <c r="G22" s="17"/>
      <c r="H22" s="14"/>
      <c r="I22" s="42"/>
      <c r="J22" s="17"/>
      <c r="K22" s="14"/>
      <c r="L22" s="74"/>
      <c r="M22" s="17"/>
    </row>
    <row r="23" spans="1:13">
      <c r="A23" s="68" t="s">
        <v>249</v>
      </c>
      <c r="B23" s="67" t="s">
        <v>8</v>
      </c>
      <c r="C23" s="41"/>
      <c r="D23" s="66"/>
      <c r="E23" s="14"/>
      <c r="F23" s="42"/>
      <c r="G23" s="17"/>
      <c r="H23" s="14"/>
      <c r="I23" s="42"/>
      <c r="J23" s="18"/>
      <c r="K23" s="14"/>
      <c r="L23" s="74"/>
      <c r="M23" s="17"/>
    </row>
    <row r="24" spans="1:13">
      <c r="A24" s="39" t="s">
        <v>250</v>
      </c>
      <c r="B24" s="46" t="s">
        <v>244</v>
      </c>
      <c r="C24" s="41" t="s">
        <v>10</v>
      </c>
      <c r="D24" s="5"/>
      <c r="E24" s="14"/>
      <c r="F24" s="42">
        <f>9*(F39+F49)</f>
        <v>27</v>
      </c>
      <c r="G24" s="17">
        <f t="shared" si="3"/>
        <v>0</v>
      </c>
      <c r="H24" s="14"/>
      <c r="I24" s="42">
        <f>9*(I39+I49)</f>
        <v>126</v>
      </c>
      <c r="J24" s="17">
        <f t="shared" ref="J24:J33" si="7">$D24*I24</f>
        <v>0</v>
      </c>
      <c r="K24" s="14"/>
      <c r="L24" s="74">
        <f t="shared" ref="L24:L33" si="8">F24+I24</f>
        <v>153</v>
      </c>
      <c r="M24" s="17">
        <f>$D24*L24</f>
        <v>0</v>
      </c>
    </row>
    <row r="25" spans="1:13">
      <c r="A25" s="39" t="s">
        <v>251</v>
      </c>
      <c r="B25" s="46" t="s">
        <v>245</v>
      </c>
      <c r="C25" s="41" t="s">
        <v>10</v>
      </c>
      <c r="D25" s="5"/>
      <c r="E25" s="47"/>
      <c r="F25" s="42">
        <f>0.4*F54</f>
        <v>5.2</v>
      </c>
      <c r="G25" s="17">
        <f t="shared" si="3"/>
        <v>0</v>
      </c>
      <c r="H25" s="47"/>
      <c r="I25" s="42">
        <f>0.4*I54</f>
        <v>1.6</v>
      </c>
      <c r="J25" s="17">
        <f t="shared" si="7"/>
        <v>0</v>
      </c>
      <c r="K25" s="47"/>
      <c r="L25" s="74">
        <f t="shared" si="8"/>
        <v>6.8000000000000007</v>
      </c>
      <c r="M25" s="17">
        <f t="shared" ref="M25:M33" si="9">$D25*L25</f>
        <v>0</v>
      </c>
    </row>
    <row r="26" spans="1:13">
      <c r="A26" s="39" t="s">
        <v>252</v>
      </c>
      <c r="B26" s="46" t="s">
        <v>34</v>
      </c>
      <c r="C26" s="41" t="s">
        <v>10</v>
      </c>
      <c r="D26" s="5"/>
      <c r="E26" s="14"/>
      <c r="F26" s="42">
        <f>0.5*(F64+F81+F97+F124)</f>
        <v>337.5</v>
      </c>
      <c r="G26" s="17">
        <f t="shared" si="3"/>
        <v>0</v>
      </c>
      <c r="H26" s="14"/>
      <c r="I26" s="42">
        <f>0.5*(I64+I81+I97+I124)</f>
        <v>159</v>
      </c>
      <c r="J26" s="17">
        <f t="shared" si="7"/>
        <v>0</v>
      </c>
      <c r="K26" s="14"/>
      <c r="L26" s="74">
        <f t="shared" si="8"/>
        <v>496.5</v>
      </c>
      <c r="M26" s="17">
        <f t="shared" si="9"/>
        <v>0</v>
      </c>
    </row>
    <row r="27" spans="1:13">
      <c r="A27" s="39" t="s">
        <v>253</v>
      </c>
      <c r="B27" s="48" t="s">
        <v>246</v>
      </c>
      <c r="C27" s="41" t="s">
        <v>10</v>
      </c>
      <c r="D27" s="5"/>
      <c r="E27" s="14"/>
      <c r="F27" s="42">
        <f>0.3*(F135+F137)</f>
        <v>222</v>
      </c>
      <c r="G27" s="17">
        <f t="shared" si="3"/>
        <v>0</v>
      </c>
      <c r="H27" s="14"/>
      <c r="I27" s="42">
        <f>0.3*(I135+I137)</f>
        <v>300.89999999999998</v>
      </c>
      <c r="J27" s="17">
        <f t="shared" si="7"/>
        <v>0</v>
      </c>
      <c r="K27" s="14"/>
      <c r="L27" s="74">
        <f t="shared" si="8"/>
        <v>522.9</v>
      </c>
      <c r="M27" s="17">
        <f t="shared" si="9"/>
        <v>0</v>
      </c>
    </row>
    <row r="28" spans="1:13">
      <c r="A28" s="39" t="s">
        <v>254</v>
      </c>
      <c r="B28" s="48" t="s">
        <v>68</v>
      </c>
      <c r="C28" s="41" t="s">
        <v>10</v>
      </c>
      <c r="D28" s="5"/>
      <c r="E28" s="14"/>
      <c r="F28" s="42">
        <f>0.1*502</f>
        <v>50.2</v>
      </c>
      <c r="G28" s="17">
        <f t="shared" si="3"/>
        <v>0</v>
      </c>
      <c r="H28" s="14"/>
      <c r="I28" s="42">
        <f>0.1*200</f>
        <v>20</v>
      </c>
      <c r="J28" s="17">
        <f t="shared" si="7"/>
        <v>0</v>
      </c>
      <c r="K28" s="14"/>
      <c r="L28" s="74">
        <f t="shared" si="8"/>
        <v>70.2</v>
      </c>
      <c r="M28" s="17">
        <f t="shared" ref="M28" si="10">$D28*L28</f>
        <v>0</v>
      </c>
    </row>
    <row r="29" spans="1:13">
      <c r="A29" s="39"/>
      <c r="B29" s="48"/>
      <c r="C29" s="41"/>
      <c r="D29" s="5"/>
      <c r="E29" s="14"/>
      <c r="F29" s="42"/>
      <c r="G29" s="17"/>
      <c r="H29" s="14"/>
      <c r="I29" s="42"/>
      <c r="J29" s="17"/>
      <c r="K29" s="14"/>
      <c r="L29" s="74"/>
      <c r="M29" s="17"/>
    </row>
    <row r="30" spans="1:13">
      <c r="A30" s="68" t="s">
        <v>255</v>
      </c>
      <c r="B30" s="67" t="s">
        <v>259</v>
      </c>
      <c r="C30" s="41"/>
      <c r="D30" s="5"/>
      <c r="E30" s="14"/>
      <c r="F30" s="42"/>
      <c r="G30" s="17"/>
      <c r="H30" s="14"/>
      <c r="I30" s="42"/>
      <c r="J30" s="17"/>
      <c r="K30" s="14"/>
      <c r="L30" s="74"/>
      <c r="M30" s="17"/>
    </row>
    <row r="31" spans="1:13">
      <c r="A31" s="39" t="s">
        <v>256</v>
      </c>
      <c r="B31" s="48" t="s">
        <v>44</v>
      </c>
      <c r="C31" s="41" t="s">
        <v>27</v>
      </c>
      <c r="D31" s="5"/>
      <c r="E31" s="14"/>
      <c r="F31" s="42">
        <v>20</v>
      </c>
      <c r="G31" s="17">
        <f t="shared" si="3"/>
        <v>0</v>
      </c>
      <c r="H31" s="14"/>
      <c r="I31" s="42">
        <v>20</v>
      </c>
      <c r="J31" s="17">
        <f t="shared" si="7"/>
        <v>0</v>
      </c>
      <c r="K31" s="14"/>
      <c r="L31" s="74">
        <f t="shared" si="8"/>
        <v>40</v>
      </c>
      <c r="M31" s="17">
        <f t="shared" si="9"/>
        <v>0</v>
      </c>
    </row>
    <row r="32" spans="1:13">
      <c r="A32" s="39" t="s">
        <v>257</v>
      </c>
      <c r="B32" s="48" t="s">
        <v>69</v>
      </c>
      <c r="C32" s="41" t="s">
        <v>27</v>
      </c>
      <c r="D32" s="20"/>
      <c r="E32" s="14"/>
      <c r="F32" s="42">
        <v>60</v>
      </c>
      <c r="G32" s="17">
        <f t="shared" si="3"/>
        <v>0</v>
      </c>
      <c r="H32" s="14"/>
      <c r="I32" s="42">
        <v>80</v>
      </c>
      <c r="J32" s="17">
        <f t="shared" si="7"/>
        <v>0</v>
      </c>
      <c r="K32" s="14"/>
      <c r="L32" s="74">
        <f t="shared" si="8"/>
        <v>140</v>
      </c>
      <c r="M32" s="17">
        <f t="shared" si="9"/>
        <v>0</v>
      </c>
    </row>
    <row r="33" spans="1:13">
      <c r="A33" s="39" t="s">
        <v>258</v>
      </c>
      <c r="B33" s="48" t="s">
        <v>70</v>
      </c>
      <c r="C33" s="41" t="s">
        <v>21</v>
      </c>
      <c r="D33" s="20"/>
      <c r="E33" s="14"/>
      <c r="F33" s="42">
        <v>300</v>
      </c>
      <c r="G33" s="17">
        <f t="shared" si="3"/>
        <v>0</v>
      </c>
      <c r="H33" s="14"/>
      <c r="I33" s="42">
        <v>300</v>
      </c>
      <c r="J33" s="17">
        <f t="shared" si="7"/>
        <v>0</v>
      </c>
      <c r="K33" s="14"/>
      <c r="L33" s="74">
        <f t="shared" si="8"/>
        <v>600</v>
      </c>
      <c r="M33" s="17">
        <f t="shared" si="9"/>
        <v>0</v>
      </c>
    </row>
    <row r="34" spans="1:13" ht="15.75" thickBot="1">
      <c r="A34" s="59"/>
      <c r="B34" s="83"/>
      <c r="C34" s="45"/>
      <c r="D34" s="23"/>
      <c r="E34" s="14"/>
      <c r="F34" s="49"/>
      <c r="G34" s="50"/>
      <c r="H34" s="14"/>
      <c r="I34" s="49"/>
      <c r="J34" s="50"/>
      <c r="K34" s="14"/>
      <c r="L34" s="75"/>
      <c r="M34" s="61"/>
    </row>
    <row r="35" spans="1:13" ht="15.75" thickBot="1">
      <c r="A35" s="51"/>
      <c r="B35" s="7" t="s">
        <v>55</v>
      </c>
      <c r="C35" s="52"/>
      <c r="D35" s="8"/>
      <c r="E35" s="14"/>
      <c r="F35" s="14"/>
      <c r="G35" s="102">
        <f>SUM(G13:G34)</f>
        <v>0</v>
      </c>
      <c r="H35" s="14"/>
      <c r="I35" s="14"/>
      <c r="J35" s="102">
        <f>SUM(J13:J34)</f>
        <v>0</v>
      </c>
      <c r="K35" s="14"/>
      <c r="L35" s="77"/>
      <c r="M35" s="53">
        <f>SUM(M13:M34)</f>
        <v>0</v>
      </c>
    </row>
    <row r="36" spans="1:13">
      <c r="A36" s="2">
        <v>2</v>
      </c>
      <c r="B36" s="10" t="s">
        <v>13</v>
      </c>
      <c r="C36" s="3"/>
      <c r="D36" s="19"/>
      <c r="E36" s="14"/>
      <c r="F36" s="15"/>
      <c r="G36" s="16"/>
      <c r="H36" s="14"/>
      <c r="I36" s="15"/>
      <c r="J36" s="16"/>
      <c r="K36" s="14"/>
      <c r="L36" s="73"/>
      <c r="M36" s="16"/>
    </row>
    <row r="37" spans="1:13">
      <c r="A37" s="54"/>
      <c r="B37" s="40"/>
      <c r="C37" s="41"/>
      <c r="D37" s="20"/>
      <c r="E37" s="14"/>
      <c r="F37" s="42"/>
      <c r="G37" s="18"/>
      <c r="H37" s="14"/>
      <c r="I37" s="42"/>
      <c r="J37" s="18"/>
      <c r="K37" s="14"/>
      <c r="L37" s="74"/>
      <c r="M37" s="18"/>
    </row>
    <row r="38" spans="1:13">
      <c r="A38" s="68" t="s">
        <v>47</v>
      </c>
      <c r="B38" s="51" t="s">
        <v>260</v>
      </c>
      <c r="C38" s="41"/>
      <c r="D38" s="20"/>
      <c r="E38" s="14"/>
      <c r="F38" s="42"/>
      <c r="G38" s="18"/>
      <c r="H38" s="14"/>
      <c r="I38" s="42"/>
      <c r="J38" s="18"/>
      <c r="K38" s="14"/>
      <c r="L38" s="74"/>
      <c r="M38" s="18"/>
    </row>
    <row r="39" spans="1:13">
      <c r="A39" s="95" t="s">
        <v>48</v>
      </c>
      <c r="B39" s="55" t="s">
        <v>17</v>
      </c>
      <c r="C39" s="41"/>
      <c r="D39" s="20"/>
      <c r="E39" s="14"/>
      <c r="F39" s="96">
        <f>SUM(F40:F47)</f>
        <v>3</v>
      </c>
      <c r="G39" s="18"/>
      <c r="H39" s="14"/>
      <c r="I39" s="96">
        <f>SUM(I40:I47)</f>
        <v>7</v>
      </c>
      <c r="J39" s="18"/>
      <c r="K39" s="14"/>
      <c r="L39" s="74"/>
      <c r="M39" s="18"/>
    </row>
    <row r="40" spans="1:13">
      <c r="A40" s="39" t="s">
        <v>170</v>
      </c>
      <c r="B40" s="40" t="s">
        <v>75</v>
      </c>
      <c r="C40" s="56" t="s">
        <v>12</v>
      </c>
      <c r="D40" s="20"/>
      <c r="E40" s="14"/>
      <c r="F40" s="42">
        <v>1</v>
      </c>
      <c r="G40" s="17">
        <f>D40*F40</f>
        <v>0</v>
      </c>
      <c r="H40" s="14"/>
      <c r="I40" s="42">
        <v>0</v>
      </c>
      <c r="J40" s="17">
        <f>D40*I40</f>
        <v>0</v>
      </c>
      <c r="K40" s="14"/>
      <c r="L40" s="74">
        <f t="shared" ref="L40" si="11">F40+I40</f>
        <v>1</v>
      </c>
      <c r="M40" s="17">
        <f>$D40*L40</f>
        <v>0</v>
      </c>
    </row>
    <row r="41" spans="1:13">
      <c r="A41" s="39" t="s">
        <v>171</v>
      </c>
      <c r="B41" s="40" t="s">
        <v>76</v>
      </c>
      <c r="C41" s="41" t="s">
        <v>12</v>
      </c>
      <c r="D41" s="20"/>
      <c r="E41" s="14"/>
      <c r="F41" s="42">
        <v>1</v>
      </c>
      <c r="G41" s="17">
        <f t="shared" ref="G41:G47" si="12">D41*F41</f>
        <v>0</v>
      </c>
      <c r="H41" s="14"/>
      <c r="I41" s="42">
        <v>0</v>
      </c>
      <c r="J41" s="17">
        <f t="shared" ref="J41:J47" si="13">D41*I41</f>
        <v>0</v>
      </c>
      <c r="K41" s="14"/>
      <c r="L41" s="74">
        <f t="shared" ref="L41:L47" si="14">F41+I41</f>
        <v>1</v>
      </c>
      <c r="M41" s="17">
        <f t="shared" ref="M41:M47" si="15">$D41*L41</f>
        <v>0</v>
      </c>
    </row>
    <row r="42" spans="1:13">
      <c r="A42" s="39" t="s">
        <v>172</v>
      </c>
      <c r="B42" s="40" t="s">
        <v>77</v>
      </c>
      <c r="C42" s="41" t="s">
        <v>12</v>
      </c>
      <c r="D42" s="20"/>
      <c r="E42" s="14"/>
      <c r="F42" s="42">
        <v>1</v>
      </c>
      <c r="G42" s="17">
        <f t="shared" si="12"/>
        <v>0</v>
      </c>
      <c r="H42" s="14"/>
      <c r="I42" s="42">
        <v>0</v>
      </c>
      <c r="J42" s="17">
        <f t="shared" si="13"/>
        <v>0</v>
      </c>
      <c r="K42" s="14"/>
      <c r="L42" s="74">
        <f t="shared" si="14"/>
        <v>1</v>
      </c>
      <c r="M42" s="17">
        <f t="shared" si="15"/>
        <v>0</v>
      </c>
    </row>
    <row r="43" spans="1:13">
      <c r="A43" s="39" t="s">
        <v>173</v>
      </c>
      <c r="B43" s="40" t="s">
        <v>78</v>
      </c>
      <c r="C43" s="41" t="s">
        <v>12</v>
      </c>
      <c r="D43" s="20"/>
      <c r="E43" s="14"/>
      <c r="F43" s="42">
        <v>0</v>
      </c>
      <c r="G43" s="17">
        <f t="shared" si="12"/>
        <v>0</v>
      </c>
      <c r="H43" s="14"/>
      <c r="I43" s="42">
        <v>1</v>
      </c>
      <c r="J43" s="17">
        <f t="shared" si="13"/>
        <v>0</v>
      </c>
      <c r="K43" s="14"/>
      <c r="L43" s="74">
        <f t="shared" si="14"/>
        <v>1</v>
      </c>
      <c r="M43" s="17">
        <f t="shared" si="15"/>
        <v>0</v>
      </c>
    </row>
    <row r="44" spans="1:13">
      <c r="A44" s="39" t="s">
        <v>174</v>
      </c>
      <c r="B44" s="40" t="s">
        <v>268</v>
      </c>
      <c r="C44" s="41" t="s">
        <v>12</v>
      </c>
      <c r="D44" s="20"/>
      <c r="E44" s="14"/>
      <c r="F44" s="42">
        <v>0</v>
      </c>
      <c r="G44" s="17">
        <f t="shared" si="12"/>
        <v>0</v>
      </c>
      <c r="H44" s="14"/>
      <c r="I44" s="42">
        <v>1</v>
      </c>
      <c r="J44" s="17">
        <f t="shared" si="13"/>
        <v>0</v>
      </c>
      <c r="K44" s="14"/>
      <c r="L44" s="74">
        <f t="shared" si="14"/>
        <v>1</v>
      </c>
      <c r="M44" s="17">
        <f t="shared" si="15"/>
        <v>0</v>
      </c>
    </row>
    <row r="45" spans="1:13">
      <c r="A45" s="39" t="s">
        <v>175</v>
      </c>
      <c r="B45" s="40" t="s">
        <v>79</v>
      </c>
      <c r="C45" s="41" t="s">
        <v>12</v>
      </c>
      <c r="D45" s="20"/>
      <c r="E45" s="14"/>
      <c r="F45" s="42">
        <v>0</v>
      </c>
      <c r="G45" s="17">
        <f t="shared" si="12"/>
        <v>0</v>
      </c>
      <c r="H45" s="14"/>
      <c r="I45" s="42">
        <v>2</v>
      </c>
      <c r="J45" s="17">
        <f t="shared" si="13"/>
        <v>0</v>
      </c>
      <c r="K45" s="14"/>
      <c r="L45" s="74">
        <f t="shared" si="14"/>
        <v>2</v>
      </c>
      <c r="M45" s="17">
        <f t="shared" si="15"/>
        <v>0</v>
      </c>
    </row>
    <row r="46" spans="1:13">
      <c r="A46" s="39" t="s">
        <v>176</v>
      </c>
      <c r="B46" s="40" t="s">
        <v>80</v>
      </c>
      <c r="C46" s="41" t="s">
        <v>12</v>
      </c>
      <c r="D46" s="20"/>
      <c r="E46" s="14"/>
      <c r="F46" s="42">
        <v>0</v>
      </c>
      <c r="G46" s="17">
        <f t="shared" si="12"/>
        <v>0</v>
      </c>
      <c r="H46" s="14"/>
      <c r="I46" s="42">
        <v>2</v>
      </c>
      <c r="J46" s="17">
        <f t="shared" si="13"/>
        <v>0</v>
      </c>
      <c r="K46" s="14"/>
      <c r="L46" s="74">
        <f t="shared" si="14"/>
        <v>2</v>
      </c>
      <c r="M46" s="17">
        <f t="shared" si="15"/>
        <v>0</v>
      </c>
    </row>
    <row r="47" spans="1:13">
      <c r="A47" s="39" t="s">
        <v>177</v>
      </c>
      <c r="B47" s="40" t="s">
        <v>81</v>
      </c>
      <c r="C47" s="41" t="s">
        <v>12</v>
      </c>
      <c r="D47" s="20"/>
      <c r="E47" s="14"/>
      <c r="F47" s="42">
        <v>0</v>
      </c>
      <c r="G47" s="17">
        <f t="shared" si="12"/>
        <v>0</v>
      </c>
      <c r="H47" s="14"/>
      <c r="I47" s="42">
        <v>1</v>
      </c>
      <c r="J47" s="17">
        <f t="shared" si="13"/>
        <v>0</v>
      </c>
      <c r="K47" s="14"/>
      <c r="L47" s="74">
        <f t="shared" si="14"/>
        <v>1</v>
      </c>
      <c r="M47" s="17">
        <f t="shared" si="15"/>
        <v>0</v>
      </c>
    </row>
    <row r="48" spans="1:13">
      <c r="A48" s="57"/>
      <c r="C48" s="58"/>
      <c r="D48" s="20"/>
      <c r="E48" s="14"/>
      <c r="F48" s="42"/>
      <c r="G48" s="18"/>
      <c r="H48" s="14"/>
      <c r="I48" s="42"/>
      <c r="J48" s="18"/>
      <c r="K48" s="14"/>
      <c r="L48" s="74"/>
      <c r="M48" s="18"/>
    </row>
    <row r="49" spans="1:13">
      <c r="A49" s="95" t="s">
        <v>73</v>
      </c>
      <c r="B49" s="55" t="s">
        <v>71</v>
      </c>
      <c r="C49" s="58"/>
      <c r="D49" s="20"/>
      <c r="E49" s="14"/>
      <c r="F49" s="96">
        <f>SUM(F50:F52)</f>
        <v>0</v>
      </c>
      <c r="G49" s="18"/>
      <c r="H49" s="14"/>
      <c r="I49" s="96">
        <f>SUM(I50:I52)</f>
        <v>7</v>
      </c>
      <c r="J49" s="18"/>
      <c r="K49" s="14"/>
      <c r="L49" s="74"/>
      <c r="M49" s="18"/>
    </row>
    <row r="50" spans="1:13">
      <c r="A50" s="39" t="s">
        <v>178</v>
      </c>
      <c r="B50" s="40" t="s">
        <v>83</v>
      </c>
      <c r="C50" s="56" t="s">
        <v>12</v>
      </c>
      <c r="D50" s="20"/>
      <c r="E50" s="14"/>
      <c r="F50" s="42">
        <v>0</v>
      </c>
      <c r="G50" s="17">
        <f t="shared" ref="G50:G52" si="16">D50*F50</f>
        <v>0</v>
      </c>
      <c r="H50" s="14"/>
      <c r="I50" s="42">
        <v>2</v>
      </c>
      <c r="J50" s="17">
        <f t="shared" ref="J50:J52" si="17">D50*I50</f>
        <v>0</v>
      </c>
      <c r="K50" s="14"/>
      <c r="L50" s="74">
        <f t="shared" ref="L50" si="18">F50+I50</f>
        <v>2</v>
      </c>
      <c r="M50" s="17">
        <f t="shared" ref="M50:M52" si="19">$D50*L50</f>
        <v>0</v>
      </c>
    </row>
    <row r="51" spans="1:13">
      <c r="A51" s="39" t="s">
        <v>179</v>
      </c>
      <c r="B51" s="40" t="s">
        <v>84</v>
      </c>
      <c r="C51" s="56" t="s">
        <v>12</v>
      </c>
      <c r="D51" s="20"/>
      <c r="E51" s="14"/>
      <c r="F51" s="42">
        <v>0</v>
      </c>
      <c r="G51" s="17">
        <f t="shared" si="16"/>
        <v>0</v>
      </c>
      <c r="H51" s="14"/>
      <c r="I51" s="42">
        <v>3</v>
      </c>
      <c r="J51" s="17">
        <f t="shared" si="17"/>
        <v>0</v>
      </c>
      <c r="K51" s="14"/>
      <c r="L51" s="74">
        <f t="shared" ref="L51:L52" si="20">F51+I51</f>
        <v>3</v>
      </c>
      <c r="M51" s="17">
        <f t="shared" si="19"/>
        <v>0</v>
      </c>
    </row>
    <row r="52" spans="1:13">
      <c r="A52" s="39" t="s">
        <v>180</v>
      </c>
      <c r="B52" s="40" t="s">
        <v>85</v>
      </c>
      <c r="C52" s="56" t="s">
        <v>12</v>
      </c>
      <c r="D52" s="20"/>
      <c r="E52" s="14"/>
      <c r="F52" s="42">
        <v>0</v>
      </c>
      <c r="G52" s="17">
        <f t="shared" si="16"/>
        <v>0</v>
      </c>
      <c r="H52" s="14"/>
      <c r="I52" s="42">
        <v>2</v>
      </c>
      <c r="J52" s="17">
        <f t="shared" si="17"/>
        <v>0</v>
      </c>
      <c r="K52" s="14"/>
      <c r="L52" s="74">
        <f t="shared" si="20"/>
        <v>2</v>
      </c>
      <c r="M52" s="17">
        <f t="shared" si="19"/>
        <v>0</v>
      </c>
    </row>
    <row r="53" spans="1:13">
      <c r="A53" s="39"/>
      <c r="B53" s="40"/>
      <c r="C53" s="56"/>
      <c r="D53" s="20"/>
      <c r="E53" s="14"/>
      <c r="F53" s="42"/>
      <c r="G53" s="18"/>
      <c r="H53" s="14"/>
      <c r="I53" s="42"/>
      <c r="J53" s="18"/>
      <c r="K53" s="14"/>
      <c r="L53" s="74"/>
      <c r="M53" s="17"/>
    </row>
    <row r="54" spans="1:13">
      <c r="A54" s="95" t="s">
        <v>74</v>
      </c>
      <c r="B54" s="55" t="s">
        <v>72</v>
      </c>
      <c r="C54" s="56"/>
      <c r="D54" s="20"/>
      <c r="E54" s="14"/>
      <c r="F54" s="96">
        <f>SUM(F55:F60)</f>
        <v>13</v>
      </c>
      <c r="G54" s="18"/>
      <c r="H54" s="14"/>
      <c r="I54" s="96">
        <f>SUM(I55:I60)</f>
        <v>4</v>
      </c>
      <c r="J54" s="18"/>
      <c r="K54" s="14"/>
      <c r="L54" s="74"/>
      <c r="M54" s="17"/>
    </row>
    <row r="55" spans="1:13">
      <c r="A55" s="39" t="s">
        <v>181</v>
      </c>
      <c r="B55" s="40" t="s">
        <v>89</v>
      </c>
      <c r="C55" s="41" t="s">
        <v>12</v>
      </c>
      <c r="D55" s="20"/>
      <c r="E55" s="14"/>
      <c r="F55" s="42">
        <v>2</v>
      </c>
      <c r="G55" s="17">
        <f t="shared" ref="G55:G60" si="21">D55*F55</f>
        <v>0</v>
      </c>
      <c r="H55" s="14"/>
      <c r="I55" s="42">
        <v>4</v>
      </c>
      <c r="J55" s="17">
        <f t="shared" ref="J55:J60" si="22">D55*I55</f>
        <v>0</v>
      </c>
      <c r="K55" s="14"/>
      <c r="L55" s="74">
        <f t="shared" ref="L55" si="23">F55+I55</f>
        <v>6</v>
      </c>
      <c r="M55" s="17">
        <f t="shared" ref="M55:M60" si="24">$D55*L55</f>
        <v>0</v>
      </c>
    </row>
    <row r="56" spans="1:13">
      <c r="A56" s="39" t="s">
        <v>182</v>
      </c>
      <c r="B56" s="40" t="s">
        <v>92</v>
      </c>
      <c r="C56" s="41" t="s">
        <v>12</v>
      </c>
      <c r="D56" s="20"/>
      <c r="E56" s="14"/>
      <c r="F56" s="42">
        <v>3</v>
      </c>
      <c r="G56" s="17">
        <f t="shared" si="21"/>
        <v>0</v>
      </c>
      <c r="H56" s="14"/>
      <c r="I56" s="42">
        <v>0</v>
      </c>
      <c r="J56" s="17">
        <f t="shared" si="22"/>
        <v>0</v>
      </c>
      <c r="K56" s="14"/>
      <c r="L56" s="74">
        <f t="shared" ref="L56:L60" si="25">F56+I56</f>
        <v>3</v>
      </c>
      <c r="M56" s="17">
        <f t="shared" si="24"/>
        <v>0</v>
      </c>
    </row>
    <row r="57" spans="1:13">
      <c r="A57" s="39" t="s">
        <v>183</v>
      </c>
      <c r="B57" s="40" t="s">
        <v>93</v>
      </c>
      <c r="C57" s="41" t="s">
        <v>12</v>
      </c>
      <c r="D57" s="20"/>
      <c r="E57" s="14"/>
      <c r="F57" s="42">
        <v>2</v>
      </c>
      <c r="G57" s="17">
        <f t="shared" si="21"/>
        <v>0</v>
      </c>
      <c r="H57" s="14"/>
      <c r="I57" s="42">
        <v>0</v>
      </c>
      <c r="J57" s="17">
        <f t="shared" si="22"/>
        <v>0</v>
      </c>
      <c r="K57" s="14"/>
      <c r="L57" s="74">
        <f t="shared" si="25"/>
        <v>2</v>
      </c>
      <c r="M57" s="17">
        <f t="shared" si="24"/>
        <v>0</v>
      </c>
    </row>
    <row r="58" spans="1:13">
      <c r="A58" s="39" t="s">
        <v>184</v>
      </c>
      <c r="B58" s="40" t="s">
        <v>94</v>
      </c>
      <c r="C58" s="41" t="s">
        <v>12</v>
      </c>
      <c r="D58" s="20"/>
      <c r="E58" s="14"/>
      <c r="F58" s="42">
        <v>2</v>
      </c>
      <c r="G58" s="17">
        <f t="shared" si="21"/>
        <v>0</v>
      </c>
      <c r="H58" s="14"/>
      <c r="I58" s="42">
        <v>0</v>
      </c>
      <c r="J58" s="17">
        <f t="shared" si="22"/>
        <v>0</v>
      </c>
      <c r="K58" s="14"/>
      <c r="L58" s="74">
        <f t="shared" si="25"/>
        <v>2</v>
      </c>
      <c r="M58" s="17">
        <f t="shared" si="24"/>
        <v>0</v>
      </c>
    </row>
    <row r="59" spans="1:13">
      <c r="A59" s="39" t="s">
        <v>185</v>
      </c>
      <c r="B59" s="40" t="s">
        <v>95</v>
      </c>
      <c r="C59" s="41" t="s">
        <v>12</v>
      </c>
      <c r="D59" s="20"/>
      <c r="E59" s="14"/>
      <c r="F59" s="42">
        <v>2</v>
      </c>
      <c r="G59" s="17">
        <f t="shared" si="21"/>
        <v>0</v>
      </c>
      <c r="H59" s="14"/>
      <c r="I59" s="42">
        <v>0</v>
      </c>
      <c r="J59" s="17">
        <f t="shared" si="22"/>
        <v>0</v>
      </c>
      <c r="K59" s="14"/>
      <c r="L59" s="74">
        <f t="shared" si="25"/>
        <v>2</v>
      </c>
      <c r="M59" s="17">
        <f t="shared" si="24"/>
        <v>0</v>
      </c>
    </row>
    <row r="60" spans="1:13">
      <c r="A60" s="39" t="s">
        <v>186</v>
      </c>
      <c r="B60" s="40" t="s">
        <v>96</v>
      </c>
      <c r="C60" s="41" t="s">
        <v>12</v>
      </c>
      <c r="D60" s="20"/>
      <c r="E60" s="14"/>
      <c r="F60" s="42">
        <v>2</v>
      </c>
      <c r="G60" s="17">
        <f t="shared" si="21"/>
        <v>0</v>
      </c>
      <c r="H60" s="14"/>
      <c r="I60" s="42">
        <v>0</v>
      </c>
      <c r="J60" s="17">
        <f t="shared" si="22"/>
        <v>0</v>
      </c>
      <c r="K60" s="14"/>
      <c r="L60" s="74">
        <f t="shared" si="25"/>
        <v>2</v>
      </c>
      <c r="M60" s="17">
        <f t="shared" si="24"/>
        <v>0</v>
      </c>
    </row>
    <row r="61" spans="1:13">
      <c r="A61" s="39"/>
      <c r="B61" s="40"/>
      <c r="C61" s="41"/>
      <c r="D61" s="20"/>
      <c r="E61" s="14"/>
      <c r="F61" s="42"/>
      <c r="G61" s="18"/>
      <c r="H61" s="14"/>
      <c r="I61" s="42"/>
      <c r="J61" s="18"/>
      <c r="K61" s="14"/>
      <c r="L61" s="74"/>
      <c r="M61" s="17"/>
    </row>
    <row r="62" spans="1:13">
      <c r="A62" s="68" t="s">
        <v>14</v>
      </c>
      <c r="B62" s="51" t="s">
        <v>97</v>
      </c>
      <c r="C62" s="41"/>
      <c r="D62" s="20"/>
      <c r="E62" s="14"/>
      <c r="F62" s="42"/>
      <c r="G62" s="18"/>
      <c r="H62" s="14"/>
      <c r="I62" s="42"/>
      <c r="J62" s="18"/>
      <c r="K62" s="14"/>
      <c r="L62" s="74"/>
      <c r="M62" s="17"/>
    </row>
    <row r="63" spans="1:13">
      <c r="A63" s="95" t="s">
        <v>82</v>
      </c>
      <c r="B63" s="55" t="s">
        <v>127</v>
      </c>
      <c r="C63" s="56"/>
      <c r="D63" s="20"/>
      <c r="E63" s="14"/>
      <c r="F63" s="42"/>
      <c r="G63" s="18"/>
      <c r="H63" s="14"/>
      <c r="I63" s="42"/>
      <c r="J63" s="18"/>
      <c r="K63" s="14"/>
      <c r="L63" s="74"/>
      <c r="M63" s="17"/>
    </row>
    <row r="64" spans="1:13">
      <c r="A64" s="39"/>
      <c r="B64" s="86" t="s">
        <v>128</v>
      </c>
      <c r="C64" s="56"/>
      <c r="D64" s="20"/>
      <c r="E64" s="14"/>
      <c r="F64" s="96">
        <v>355</v>
      </c>
      <c r="G64" s="18"/>
      <c r="H64" s="14"/>
      <c r="I64" s="96">
        <v>0</v>
      </c>
      <c r="J64" s="18"/>
      <c r="K64" s="14"/>
      <c r="L64" s="74"/>
      <c r="M64" s="17"/>
    </row>
    <row r="65" spans="1:13">
      <c r="A65" s="39" t="s">
        <v>187</v>
      </c>
      <c r="B65" s="40" t="s">
        <v>98</v>
      </c>
      <c r="C65" s="41" t="s">
        <v>12</v>
      </c>
      <c r="D65" s="20"/>
      <c r="E65" s="14"/>
      <c r="F65" s="42">
        <f>$F$64*9*0.1</f>
        <v>319.5</v>
      </c>
      <c r="G65" s="17">
        <f t="shared" ref="G65:G78" si="26">D65*F65</f>
        <v>0</v>
      </c>
      <c r="H65" s="14"/>
      <c r="I65" s="42">
        <v>0</v>
      </c>
      <c r="J65" s="17">
        <f t="shared" ref="J65:J78" si="27">D65*I65</f>
        <v>0</v>
      </c>
      <c r="K65" s="14"/>
      <c r="L65" s="74">
        <f t="shared" ref="L65" si="28">F65+I65</f>
        <v>319.5</v>
      </c>
      <c r="M65" s="17">
        <f t="shared" ref="M65:M78" si="29">$D65*L65</f>
        <v>0</v>
      </c>
    </row>
    <row r="66" spans="1:13">
      <c r="A66" s="39" t="s">
        <v>188</v>
      </c>
      <c r="B66" s="40" t="s">
        <v>99</v>
      </c>
      <c r="C66" s="41" t="s">
        <v>12</v>
      </c>
      <c r="D66" s="20"/>
      <c r="E66" s="14"/>
      <c r="F66" s="42">
        <f>$F$64*9*0.05</f>
        <v>159.75</v>
      </c>
      <c r="G66" s="17">
        <f t="shared" si="26"/>
        <v>0</v>
      </c>
      <c r="H66" s="14"/>
      <c r="I66" s="42">
        <v>0</v>
      </c>
      <c r="J66" s="17">
        <f t="shared" si="27"/>
        <v>0</v>
      </c>
      <c r="K66" s="14"/>
      <c r="L66" s="74">
        <f t="shared" ref="L66:L78" si="30">F66+I66</f>
        <v>159.75</v>
      </c>
      <c r="M66" s="17">
        <f t="shared" si="29"/>
        <v>0</v>
      </c>
    </row>
    <row r="67" spans="1:13">
      <c r="A67" s="39" t="s">
        <v>189</v>
      </c>
      <c r="B67" s="40" t="s">
        <v>100</v>
      </c>
      <c r="C67" s="41" t="s">
        <v>12</v>
      </c>
      <c r="D67" s="20"/>
      <c r="E67" s="14"/>
      <c r="F67" s="42">
        <f>$F$64*9*0.06</f>
        <v>191.7</v>
      </c>
      <c r="G67" s="17">
        <f t="shared" si="26"/>
        <v>0</v>
      </c>
      <c r="H67" s="14"/>
      <c r="I67" s="42">
        <v>0</v>
      </c>
      <c r="J67" s="17">
        <f t="shared" si="27"/>
        <v>0</v>
      </c>
      <c r="K67" s="14"/>
      <c r="L67" s="74">
        <f t="shared" si="30"/>
        <v>191.7</v>
      </c>
      <c r="M67" s="17">
        <f t="shared" si="29"/>
        <v>0</v>
      </c>
    </row>
    <row r="68" spans="1:13">
      <c r="A68" s="39" t="s">
        <v>190</v>
      </c>
      <c r="B68" s="40" t="s">
        <v>101</v>
      </c>
      <c r="C68" s="41" t="s">
        <v>12</v>
      </c>
      <c r="D68" s="20"/>
      <c r="E68" s="14"/>
      <c r="F68" s="42">
        <f>$F$64*9*0.05</f>
        <v>159.75</v>
      </c>
      <c r="G68" s="17">
        <f t="shared" si="26"/>
        <v>0</v>
      </c>
      <c r="H68" s="14"/>
      <c r="I68" s="42">
        <v>0</v>
      </c>
      <c r="J68" s="17">
        <f t="shared" si="27"/>
        <v>0</v>
      </c>
      <c r="K68" s="14"/>
      <c r="L68" s="74">
        <f t="shared" si="30"/>
        <v>159.75</v>
      </c>
      <c r="M68" s="17">
        <f t="shared" si="29"/>
        <v>0</v>
      </c>
    </row>
    <row r="69" spans="1:13">
      <c r="A69" s="39" t="s">
        <v>191</v>
      </c>
      <c r="B69" s="40" t="s">
        <v>102</v>
      </c>
      <c r="C69" s="41" t="s">
        <v>12</v>
      </c>
      <c r="D69" s="20"/>
      <c r="E69" s="14"/>
      <c r="F69" s="42">
        <f t="shared" ref="F69:F78" si="31">$F$64*9*0.1</f>
        <v>319.5</v>
      </c>
      <c r="G69" s="17">
        <f t="shared" si="26"/>
        <v>0</v>
      </c>
      <c r="H69" s="14"/>
      <c r="I69" s="42">
        <v>0</v>
      </c>
      <c r="J69" s="17">
        <f t="shared" si="27"/>
        <v>0</v>
      </c>
      <c r="K69" s="14"/>
      <c r="L69" s="74">
        <f t="shared" si="30"/>
        <v>319.5</v>
      </c>
      <c r="M69" s="17">
        <f t="shared" si="29"/>
        <v>0</v>
      </c>
    </row>
    <row r="70" spans="1:13">
      <c r="A70" s="39" t="s">
        <v>192</v>
      </c>
      <c r="B70" s="40" t="s">
        <v>103</v>
      </c>
      <c r="C70" s="41" t="s">
        <v>12</v>
      </c>
      <c r="D70" s="20"/>
      <c r="E70" s="14"/>
      <c r="F70" s="42">
        <f>$F$64*9*0.05</f>
        <v>159.75</v>
      </c>
      <c r="G70" s="17">
        <f t="shared" si="26"/>
        <v>0</v>
      </c>
      <c r="H70" s="14"/>
      <c r="I70" s="42">
        <v>0</v>
      </c>
      <c r="J70" s="17">
        <f t="shared" si="27"/>
        <v>0</v>
      </c>
      <c r="K70" s="14"/>
      <c r="L70" s="74">
        <f t="shared" si="30"/>
        <v>159.75</v>
      </c>
      <c r="M70" s="17">
        <f t="shared" si="29"/>
        <v>0</v>
      </c>
    </row>
    <row r="71" spans="1:13">
      <c r="A71" s="39" t="s">
        <v>193</v>
      </c>
      <c r="B71" s="40" t="s">
        <v>104</v>
      </c>
      <c r="C71" s="41" t="s">
        <v>12</v>
      </c>
      <c r="D71" s="20"/>
      <c r="E71" s="14"/>
      <c r="F71" s="42">
        <f>$F$64*9*0.05</f>
        <v>159.75</v>
      </c>
      <c r="G71" s="17">
        <f t="shared" si="26"/>
        <v>0</v>
      </c>
      <c r="H71" s="14"/>
      <c r="I71" s="42">
        <v>0</v>
      </c>
      <c r="J71" s="17">
        <f t="shared" si="27"/>
        <v>0</v>
      </c>
      <c r="K71" s="14"/>
      <c r="L71" s="74">
        <f t="shared" si="30"/>
        <v>159.75</v>
      </c>
      <c r="M71" s="17">
        <f t="shared" si="29"/>
        <v>0</v>
      </c>
    </row>
    <row r="72" spans="1:13">
      <c r="A72" s="39" t="s">
        <v>194</v>
      </c>
      <c r="B72" s="40" t="s">
        <v>105</v>
      </c>
      <c r="C72" s="41" t="s">
        <v>12</v>
      </c>
      <c r="D72" s="20"/>
      <c r="E72" s="14"/>
      <c r="F72" s="42">
        <f t="shared" si="31"/>
        <v>319.5</v>
      </c>
      <c r="G72" s="17">
        <f t="shared" si="26"/>
        <v>0</v>
      </c>
      <c r="H72" s="14"/>
      <c r="I72" s="42">
        <v>0</v>
      </c>
      <c r="J72" s="17">
        <f t="shared" si="27"/>
        <v>0</v>
      </c>
      <c r="K72" s="14"/>
      <c r="L72" s="74">
        <f t="shared" si="30"/>
        <v>319.5</v>
      </c>
      <c r="M72" s="17">
        <f t="shared" si="29"/>
        <v>0</v>
      </c>
    </row>
    <row r="73" spans="1:13">
      <c r="A73" s="39" t="s">
        <v>195</v>
      </c>
      <c r="B73" s="40" t="s">
        <v>106</v>
      </c>
      <c r="C73" s="41" t="s">
        <v>12</v>
      </c>
      <c r="D73" s="20"/>
      <c r="E73" s="14"/>
      <c r="F73" s="42">
        <f t="shared" si="31"/>
        <v>319.5</v>
      </c>
      <c r="G73" s="17">
        <f t="shared" si="26"/>
        <v>0</v>
      </c>
      <c r="H73" s="14"/>
      <c r="I73" s="42">
        <v>0</v>
      </c>
      <c r="J73" s="17">
        <f t="shared" si="27"/>
        <v>0</v>
      </c>
      <c r="K73" s="14"/>
      <c r="L73" s="74">
        <f t="shared" si="30"/>
        <v>319.5</v>
      </c>
      <c r="M73" s="17">
        <f t="shared" si="29"/>
        <v>0</v>
      </c>
    </row>
    <row r="74" spans="1:13">
      <c r="A74" s="39" t="s">
        <v>196</v>
      </c>
      <c r="B74" s="40" t="s">
        <v>107</v>
      </c>
      <c r="C74" s="41" t="s">
        <v>12</v>
      </c>
      <c r="D74" s="20"/>
      <c r="E74" s="14"/>
      <c r="F74" s="42">
        <f>$F$64*9*0.02</f>
        <v>63.9</v>
      </c>
      <c r="G74" s="17">
        <f t="shared" si="26"/>
        <v>0</v>
      </c>
      <c r="H74" s="14"/>
      <c r="I74" s="42">
        <v>0</v>
      </c>
      <c r="J74" s="17">
        <f t="shared" si="27"/>
        <v>0</v>
      </c>
      <c r="K74" s="14"/>
      <c r="L74" s="74">
        <f t="shared" si="30"/>
        <v>63.9</v>
      </c>
      <c r="M74" s="17">
        <f t="shared" si="29"/>
        <v>0</v>
      </c>
    </row>
    <row r="75" spans="1:13">
      <c r="A75" s="39" t="s">
        <v>197</v>
      </c>
      <c r="B75" s="40" t="s">
        <v>108</v>
      </c>
      <c r="C75" s="41" t="s">
        <v>12</v>
      </c>
      <c r="D75" s="20"/>
      <c r="E75" s="14"/>
      <c r="F75" s="42">
        <f>$F$64*9*0.06</f>
        <v>191.7</v>
      </c>
      <c r="G75" s="17">
        <f t="shared" si="26"/>
        <v>0</v>
      </c>
      <c r="H75" s="14"/>
      <c r="I75" s="42">
        <v>0</v>
      </c>
      <c r="J75" s="17">
        <f t="shared" si="27"/>
        <v>0</v>
      </c>
      <c r="K75" s="14"/>
      <c r="L75" s="74">
        <f t="shared" si="30"/>
        <v>191.7</v>
      </c>
      <c r="M75" s="17">
        <f t="shared" si="29"/>
        <v>0</v>
      </c>
    </row>
    <row r="76" spans="1:13">
      <c r="A76" s="39" t="s">
        <v>198</v>
      </c>
      <c r="B76" s="40" t="s">
        <v>109</v>
      </c>
      <c r="C76" s="41" t="s">
        <v>12</v>
      </c>
      <c r="D76" s="20"/>
      <c r="E76" s="14"/>
      <c r="F76" s="42">
        <f>$F$64*9*0.06</f>
        <v>191.7</v>
      </c>
      <c r="G76" s="17">
        <f t="shared" si="26"/>
        <v>0</v>
      </c>
      <c r="H76" s="14"/>
      <c r="I76" s="42">
        <v>0</v>
      </c>
      <c r="J76" s="17">
        <f t="shared" si="27"/>
        <v>0</v>
      </c>
      <c r="K76" s="14"/>
      <c r="L76" s="74">
        <f t="shared" si="30"/>
        <v>191.7</v>
      </c>
      <c r="M76" s="17">
        <f t="shared" si="29"/>
        <v>0</v>
      </c>
    </row>
    <row r="77" spans="1:13">
      <c r="A77" s="39" t="s">
        <v>199</v>
      </c>
      <c r="B77" s="40" t="s">
        <v>110</v>
      </c>
      <c r="C77" s="41" t="s">
        <v>12</v>
      </c>
      <c r="D77" s="20"/>
      <c r="E77" s="14"/>
      <c r="F77" s="42">
        <f t="shared" si="31"/>
        <v>319.5</v>
      </c>
      <c r="G77" s="17">
        <f t="shared" si="26"/>
        <v>0</v>
      </c>
      <c r="H77" s="14"/>
      <c r="I77" s="42">
        <v>0</v>
      </c>
      <c r="J77" s="17">
        <f t="shared" si="27"/>
        <v>0</v>
      </c>
      <c r="K77" s="14"/>
      <c r="L77" s="74">
        <f t="shared" si="30"/>
        <v>319.5</v>
      </c>
      <c r="M77" s="17">
        <f t="shared" si="29"/>
        <v>0</v>
      </c>
    </row>
    <row r="78" spans="1:13">
      <c r="A78" s="39" t="s">
        <v>200</v>
      </c>
      <c r="B78" s="40" t="s">
        <v>111</v>
      </c>
      <c r="C78" s="41" t="s">
        <v>12</v>
      </c>
      <c r="D78" s="20"/>
      <c r="E78" s="14"/>
      <c r="F78" s="42">
        <f t="shared" si="31"/>
        <v>319.5</v>
      </c>
      <c r="G78" s="17">
        <f t="shared" si="26"/>
        <v>0</v>
      </c>
      <c r="H78" s="14"/>
      <c r="I78" s="42">
        <v>0</v>
      </c>
      <c r="J78" s="17">
        <f t="shared" si="27"/>
        <v>0</v>
      </c>
      <c r="K78" s="14"/>
      <c r="L78" s="74">
        <f t="shared" si="30"/>
        <v>319.5</v>
      </c>
      <c r="M78" s="17">
        <f t="shared" si="29"/>
        <v>0</v>
      </c>
    </row>
    <row r="79" spans="1:13">
      <c r="A79" s="39"/>
      <c r="B79" s="40"/>
      <c r="C79" s="56"/>
      <c r="D79" s="20"/>
      <c r="E79" s="14"/>
      <c r="F79" s="42"/>
      <c r="G79" s="18"/>
      <c r="H79" s="14"/>
      <c r="I79" s="42"/>
      <c r="J79" s="18"/>
      <c r="K79" s="14"/>
      <c r="L79" s="74"/>
      <c r="M79" s="17"/>
    </row>
    <row r="80" spans="1:13">
      <c r="A80" s="95" t="s">
        <v>87</v>
      </c>
      <c r="B80" s="55" t="s">
        <v>112</v>
      </c>
      <c r="C80" s="56"/>
      <c r="D80" s="20"/>
      <c r="E80" s="14"/>
      <c r="F80" s="42"/>
      <c r="G80" s="18"/>
      <c r="H80" s="14"/>
      <c r="I80" s="42"/>
      <c r="J80" s="18"/>
      <c r="K80" s="14"/>
      <c r="L80" s="74"/>
      <c r="M80" s="17"/>
    </row>
    <row r="81" spans="1:13">
      <c r="A81" s="39"/>
      <c r="B81" s="86" t="s">
        <v>113</v>
      </c>
      <c r="C81" s="56"/>
      <c r="D81" s="20"/>
      <c r="E81" s="14"/>
      <c r="F81" s="96">
        <v>320</v>
      </c>
      <c r="G81" s="18"/>
      <c r="H81" s="14"/>
      <c r="I81" s="96">
        <v>0</v>
      </c>
      <c r="J81" s="18"/>
      <c r="K81" s="14"/>
      <c r="L81" s="74"/>
      <c r="M81" s="17"/>
    </row>
    <row r="82" spans="1:13">
      <c r="A82" s="39" t="s">
        <v>201</v>
      </c>
      <c r="B82" s="40" t="s">
        <v>114</v>
      </c>
      <c r="C82" s="41" t="s">
        <v>12</v>
      </c>
      <c r="D82" s="20"/>
      <c r="E82" s="14"/>
      <c r="F82" s="42">
        <f>$F$81*6*0.1</f>
        <v>192</v>
      </c>
      <c r="G82" s="17">
        <f t="shared" ref="G82:G94" si="32">D82*F82</f>
        <v>0</v>
      </c>
      <c r="H82" s="14"/>
      <c r="I82" s="42">
        <v>0</v>
      </c>
      <c r="J82" s="17">
        <f t="shared" ref="J82:J94" si="33">D82*I82</f>
        <v>0</v>
      </c>
      <c r="K82" s="14"/>
      <c r="L82" s="74">
        <f t="shared" ref="L82" si="34">F82+I82</f>
        <v>192</v>
      </c>
      <c r="M82" s="17">
        <f t="shared" ref="M82:M94" si="35">$D82*L82</f>
        <v>0</v>
      </c>
    </row>
    <row r="83" spans="1:13">
      <c r="A83" s="39" t="s">
        <v>202</v>
      </c>
      <c r="B83" s="40" t="s">
        <v>115</v>
      </c>
      <c r="C83" s="41" t="s">
        <v>12</v>
      </c>
      <c r="D83" s="20"/>
      <c r="E83" s="14"/>
      <c r="F83" s="42">
        <f t="shared" ref="F83:F87" si="36">$F$81*6*0.1</f>
        <v>192</v>
      </c>
      <c r="G83" s="17">
        <f t="shared" si="32"/>
        <v>0</v>
      </c>
      <c r="H83" s="14"/>
      <c r="I83" s="42">
        <v>0</v>
      </c>
      <c r="J83" s="17">
        <f t="shared" si="33"/>
        <v>0</v>
      </c>
      <c r="K83" s="14"/>
      <c r="L83" s="74">
        <f t="shared" ref="L83:L89" si="37">F83+I83</f>
        <v>192</v>
      </c>
      <c r="M83" s="17">
        <f t="shared" si="35"/>
        <v>0</v>
      </c>
    </row>
    <row r="84" spans="1:13">
      <c r="A84" s="39" t="s">
        <v>203</v>
      </c>
      <c r="B84" s="40" t="s">
        <v>116</v>
      </c>
      <c r="C84" s="41" t="s">
        <v>12</v>
      </c>
      <c r="D84" s="20"/>
      <c r="E84" s="14"/>
      <c r="F84" s="42">
        <f t="shared" si="36"/>
        <v>192</v>
      </c>
      <c r="G84" s="17">
        <f t="shared" si="32"/>
        <v>0</v>
      </c>
      <c r="H84" s="14"/>
      <c r="I84" s="42">
        <v>0</v>
      </c>
      <c r="J84" s="17">
        <f t="shared" si="33"/>
        <v>0</v>
      </c>
      <c r="K84" s="14"/>
      <c r="L84" s="74">
        <f t="shared" si="37"/>
        <v>192</v>
      </c>
      <c r="M84" s="17">
        <f t="shared" si="35"/>
        <v>0</v>
      </c>
    </row>
    <row r="85" spans="1:13">
      <c r="A85" s="39" t="s">
        <v>204</v>
      </c>
      <c r="B85" s="40" t="s">
        <v>117</v>
      </c>
      <c r="C85" s="41" t="s">
        <v>12</v>
      </c>
      <c r="D85" s="20"/>
      <c r="E85" s="14"/>
      <c r="F85" s="42">
        <f t="shared" si="36"/>
        <v>192</v>
      </c>
      <c r="G85" s="17">
        <f t="shared" si="32"/>
        <v>0</v>
      </c>
      <c r="H85" s="14"/>
      <c r="I85" s="42">
        <v>0</v>
      </c>
      <c r="J85" s="17">
        <f t="shared" si="33"/>
        <v>0</v>
      </c>
      <c r="K85" s="14"/>
      <c r="L85" s="74">
        <f t="shared" si="37"/>
        <v>192</v>
      </c>
      <c r="M85" s="17">
        <f t="shared" si="35"/>
        <v>0</v>
      </c>
    </row>
    <row r="86" spans="1:13">
      <c r="A86" s="39" t="s">
        <v>205</v>
      </c>
      <c r="B86" s="40" t="s">
        <v>118</v>
      </c>
      <c r="C86" s="41" t="s">
        <v>12</v>
      </c>
      <c r="D86" s="20"/>
      <c r="E86" s="14"/>
      <c r="F86" s="42">
        <f t="shared" si="36"/>
        <v>192</v>
      </c>
      <c r="G86" s="17">
        <f t="shared" si="32"/>
        <v>0</v>
      </c>
      <c r="H86" s="14"/>
      <c r="I86" s="42">
        <v>0</v>
      </c>
      <c r="J86" s="17">
        <f t="shared" si="33"/>
        <v>0</v>
      </c>
      <c r="K86" s="14"/>
      <c r="L86" s="74">
        <f t="shared" si="37"/>
        <v>192</v>
      </c>
      <c r="M86" s="17">
        <f t="shared" si="35"/>
        <v>0</v>
      </c>
    </row>
    <row r="87" spans="1:13">
      <c r="A87" s="39" t="s">
        <v>206</v>
      </c>
      <c r="B87" s="40" t="s">
        <v>119</v>
      </c>
      <c r="C87" s="41" t="s">
        <v>12</v>
      </c>
      <c r="D87" s="20"/>
      <c r="E87" s="14"/>
      <c r="F87" s="42">
        <f t="shared" si="36"/>
        <v>192</v>
      </c>
      <c r="G87" s="17">
        <f t="shared" si="32"/>
        <v>0</v>
      </c>
      <c r="H87" s="14"/>
      <c r="I87" s="42">
        <v>0</v>
      </c>
      <c r="J87" s="17">
        <f t="shared" si="33"/>
        <v>0</v>
      </c>
      <c r="K87" s="14"/>
      <c r="L87" s="74">
        <f t="shared" si="37"/>
        <v>192</v>
      </c>
      <c r="M87" s="17">
        <f t="shared" si="35"/>
        <v>0</v>
      </c>
    </row>
    <row r="88" spans="1:13">
      <c r="A88" s="39" t="s">
        <v>207</v>
      </c>
      <c r="B88" s="40" t="s">
        <v>120</v>
      </c>
      <c r="C88" s="41" t="s">
        <v>12</v>
      </c>
      <c r="D88" s="20"/>
      <c r="E88" s="14"/>
      <c r="F88" s="42">
        <f>$F$81*6*0.2</f>
        <v>384</v>
      </c>
      <c r="G88" s="17">
        <f t="shared" si="32"/>
        <v>0</v>
      </c>
      <c r="H88" s="14"/>
      <c r="I88" s="42">
        <v>0</v>
      </c>
      <c r="J88" s="17">
        <f t="shared" si="33"/>
        <v>0</v>
      </c>
      <c r="K88" s="14"/>
      <c r="L88" s="74">
        <f t="shared" si="37"/>
        <v>384</v>
      </c>
      <c r="M88" s="17">
        <f t="shared" si="35"/>
        <v>0</v>
      </c>
    </row>
    <row r="89" spans="1:13">
      <c r="A89" s="39" t="s">
        <v>208</v>
      </c>
      <c r="B89" s="64" t="s">
        <v>121</v>
      </c>
      <c r="C89" s="41" t="s">
        <v>12</v>
      </c>
      <c r="D89" s="20"/>
      <c r="E89" s="14"/>
      <c r="F89" s="42">
        <f>$F$81*6*0.2</f>
        <v>384</v>
      </c>
      <c r="G89" s="17">
        <f t="shared" si="32"/>
        <v>0</v>
      </c>
      <c r="H89" s="14"/>
      <c r="I89" s="42">
        <v>0</v>
      </c>
      <c r="J89" s="17">
        <f t="shared" si="33"/>
        <v>0</v>
      </c>
      <c r="K89" s="14"/>
      <c r="L89" s="74">
        <f t="shared" si="37"/>
        <v>384</v>
      </c>
      <c r="M89" s="17">
        <f t="shared" si="35"/>
        <v>0</v>
      </c>
    </row>
    <row r="90" spans="1:13">
      <c r="A90" s="39"/>
      <c r="B90" s="86" t="s">
        <v>122</v>
      </c>
      <c r="C90" s="41"/>
      <c r="D90" s="20"/>
      <c r="E90" s="14"/>
      <c r="F90" s="42"/>
      <c r="G90" s="18"/>
      <c r="H90" s="14"/>
      <c r="I90" s="42"/>
      <c r="J90" s="18"/>
      <c r="K90" s="14"/>
      <c r="L90" s="74"/>
      <c r="M90" s="17"/>
    </row>
    <row r="91" spans="1:13">
      <c r="A91" s="39" t="s">
        <v>261</v>
      </c>
      <c r="B91" s="40" t="s">
        <v>123</v>
      </c>
      <c r="C91" s="41" t="s">
        <v>12</v>
      </c>
      <c r="D91" s="20"/>
      <c r="E91" s="14"/>
      <c r="F91" s="42">
        <f>$F$81*1*0.25</f>
        <v>80</v>
      </c>
      <c r="G91" s="17">
        <f t="shared" si="32"/>
        <v>0</v>
      </c>
      <c r="H91" s="14"/>
      <c r="I91" s="42">
        <v>0</v>
      </c>
      <c r="J91" s="17">
        <f t="shared" si="33"/>
        <v>0</v>
      </c>
      <c r="K91" s="14"/>
      <c r="L91" s="74">
        <f t="shared" ref="L91" si="38">F91+I91</f>
        <v>80</v>
      </c>
      <c r="M91" s="17">
        <f t="shared" si="35"/>
        <v>0</v>
      </c>
    </row>
    <row r="92" spans="1:13">
      <c r="A92" s="39" t="s">
        <v>262</v>
      </c>
      <c r="B92" s="40" t="s">
        <v>124</v>
      </c>
      <c r="C92" s="41" t="s">
        <v>12</v>
      </c>
      <c r="D92" s="20"/>
      <c r="E92" s="14"/>
      <c r="F92" s="42">
        <f t="shared" ref="F92:F94" si="39">$F$81*1*0.25</f>
        <v>80</v>
      </c>
      <c r="G92" s="17">
        <f t="shared" si="32"/>
        <v>0</v>
      </c>
      <c r="H92" s="14"/>
      <c r="I92" s="42">
        <v>0</v>
      </c>
      <c r="J92" s="17">
        <f t="shared" si="33"/>
        <v>0</v>
      </c>
      <c r="K92" s="14"/>
      <c r="L92" s="74">
        <f t="shared" ref="L92:L94" si="40">F92+I92</f>
        <v>80</v>
      </c>
      <c r="M92" s="17">
        <f t="shared" si="35"/>
        <v>0</v>
      </c>
    </row>
    <row r="93" spans="1:13">
      <c r="A93" s="39" t="s">
        <v>263</v>
      </c>
      <c r="B93" s="40" t="s">
        <v>125</v>
      </c>
      <c r="C93" s="41" t="s">
        <v>12</v>
      </c>
      <c r="D93" s="20"/>
      <c r="E93" s="14"/>
      <c r="F93" s="42">
        <f t="shared" si="39"/>
        <v>80</v>
      </c>
      <c r="G93" s="17">
        <f t="shared" si="32"/>
        <v>0</v>
      </c>
      <c r="H93" s="14"/>
      <c r="I93" s="42">
        <v>0</v>
      </c>
      <c r="J93" s="17">
        <f t="shared" si="33"/>
        <v>0</v>
      </c>
      <c r="K93" s="14"/>
      <c r="L93" s="74">
        <f t="shared" si="40"/>
        <v>80</v>
      </c>
      <c r="M93" s="17">
        <f t="shared" si="35"/>
        <v>0</v>
      </c>
    </row>
    <row r="94" spans="1:13">
      <c r="A94" s="39" t="s">
        <v>264</v>
      </c>
      <c r="B94" s="87" t="s">
        <v>126</v>
      </c>
      <c r="C94" s="41" t="s">
        <v>12</v>
      </c>
      <c r="D94" s="20"/>
      <c r="E94" s="14"/>
      <c r="F94" s="42">
        <f t="shared" si="39"/>
        <v>80</v>
      </c>
      <c r="G94" s="17">
        <f t="shared" si="32"/>
        <v>0</v>
      </c>
      <c r="H94" s="14"/>
      <c r="I94" s="42">
        <v>0</v>
      </c>
      <c r="J94" s="17">
        <f t="shared" si="33"/>
        <v>0</v>
      </c>
      <c r="K94" s="14"/>
      <c r="L94" s="74">
        <f t="shared" si="40"/>
        <v>80</v>
      </c>
      <c r="M94" s="17">
        <f t="shared" si="35"/>
        <v>0</v>
      </c>
    </row>
    <row r="95" spans="1:13">
      <c r="A95" s="39"/>
      <c r="B95" s="87"/>
      <c r="C95" s="41"/>
      <c r="D95" s="20"/>
      <c r="E95" s="14"/>
      <c r="F95" s="42"/>
      <c r="G95" s="18"/>
      <c r="H95" s="14"/>
      <c r="I95" s="42"/>
      <c r="J95" s="18"/>
      <c r="K95" s="14"/>
      <c r="L95" s="74"/>
      <c r="M95" s="18"/>
    </row>
    <row r="96" spans="1:13">
      <c r="A96" s="95" t="s">
        <v>88</v>
      </c>
      <c r="B96" s="55" t="s">
        <v>130</v>
      </c>
      <c r="C96" s="56"/>
      <c r="D96" s="20"/>
      <c r="E96" s="14"/>
      <c r="F96" s="42"/>
      <c r="G96" s="18"/>
      <c r="H96" s="14"/>
      <c r="I96" s="42"/>
      <c r="J96" s="18"/>
      <c r="K96" s="14"/>
      <c r="L96" s="74"/>
      <c r="M96" s="18"/>
    </row>
    <row r="97" spans="1:13">
      <c r="A97" s="39"/>
      <c r="B97" s="86" t="s">
        <v>128</v>
      </c>
      <c r="C97" s="56"/>
      <c r="D97" s="20"/>
      <c r="E97" s="14"/>
      <c r="F97" s="99">
        <v>0</v>
      </c>
      <c r="G97" s="98"/>
      <c r="H97" s="14"/>
      <c r="I97" s="96">
        <v>300</v>
      </c>
      <c r="J97" s="18"/>
      <c r="K97" s="14"/>
      <c r="L97" s="74"/>
      <c r="M97" s="18"/>
    </row>
    <row r="98" spans="1:13">
      <c r="A98" s="39" t="s">
        <v>209</v>
      </c>
      <c r="B98" s="40" t="s">
        <v>131</v>
      </c>
      <c r="C98" s="41" t="s">
        <v>12</v>
      </c>
      <c r="D98" s="20"/>
      <c r="E98" s="14"/>
      <c r="F98" s="57">
        <v>0</v>
      </c>
      <c r="G98" s="17">
        <f t="shared" ref="G98:G121" si="41">D98*F98</f>
        <v>0</v>
      </c>
      <c r="H98" s="14"/>
      <c r="I98" s="42">
        <f t="shared" ref="I98:I109" si="42">$I$97*9*0.05</f>
        <v>135</v>
      </c>
      <c r="J98" s="17">
        <f t="shared" ref="J98:J115" si="43">D98*I98</f>
        <v>0</v>
      </c>
      <c r="K98" s="14"/>
      <c r="L98" s="74">
        <f t="shared" ref="L98" si="44">F98+I98</f>
        <v>135</v>
      </c>
      <c r="M98" s="17">
        <f t="shared" ref="M98:M121" si="45">$D98*L98</f>
        <v>0</v>
      </c>
    </row>
    <row r="99" spans="1:13">
      <c r="A99" s="39" t="s">
        <v>210</v>
      </c>
      <c r="B99" s="40" t="s">
        <v>132</v>
      </c>
      <c r="C99" s="41" t="s">
        <v>12</v>
      </c>
      <c r="D99" s="20"/>
      <c r="E99" s="14"/>
      <c r="F99" s="57">
        <v>0</v>
      </c>
      <c r="G99" s="17">
        <f t="shared" si="41"/>
        <v>0</v>
      </c>
      <c r="H99" s="14"/>
      <c r="I99" s="42">
        <f t="shared" si="42"/>
        <v>135</v>
      </c>
      <c r="J99" s="17">
        <f t="shared" si="43"/>
        <v>0</v>
      </c>
      <c r="K99" s="14"/>
      <c r="L99" s="74">
        <f t="shared" ref="L99:L115" si="46">F99+I99</f>
        <v>135</v>
      </c>
      <c r="M99" s="17">
        <f t="shared" si="45"/>
        <v>0</v>
      </c>
    </row>
    <row r="100" spans="1:13">
      <c r="A100" s="39" t="s">
        <v>211</v>
      </c>
      <c r="B100" s="40" t="s">
        <v>133</v>
      </c>
      <c r="C100" s="41" t="s">
        <v>12</v>
      </c>
      <c r="D100" s="20"/>
      <c r="E100" s="14"/>
      <c r="F100" s="57">
        <v>0</v>
      </c>
      <c r="G100" s="17">
        <f t="shared" si="41"/>
        <v>0</v>
      </c>
      <c r="H100" s="14"/>
      <c r="I100" s="42">
        <f t="shared" si="42"/>
        <v>135</v>
      </c>
      <c r="J100" s="17">
        <f t="shared" si="43"/>
        <v>0</v>
      </c>
      <c r="K100" s="14"/>
      <c r="L100" s="74">
        <f t="shared" si="46"/>
        <v>135</v>
      </c>
      <c r="M100" s="17">
        <f t="shared" si="45"/>
        <v>0</v>
      </c>
    </row>
    <row r="101" spans="1:13">
      <c r="A101" s="39" t="s">
        <v>212</v>
      </c>
      <c r="B101" s="87" t="s">
        <v>134</v>
      </c>
      <c r="C101" s="41" t="s">
        <v>12</v>
      </c>
      <c r="D101" s="20"/>
      <c r="E101" s="14"/>
      <c r="F101" s="57">
        <v>0</v>
      </c>
      <c r="G101" s="17">
        <f t="shared" si="41"/>
        <v>0</v>
      </c>
      <c r="H101" s="14"/>
      <c r="I101" s="42">
        <f t="shared" si="42"/>
        <v>135</v>
      </c>
      <c r="J101" s="17">
        <f t="shared" si="43"/>
        <v>0</v>
      </c>
      <c r="K101" s="14"/>
      <c r="L101" s="74">
        <f t="shared" si="46"/>
        <v>135</v>
      </c>
      <c r="M101" s="17">
        <f t="shared" si="45"/>
        <v>0</v>
      </c>
    </row>
    <row r="102" spans="1:13">
      <c r="A102" s="39" t="s">
        <v>213</v>
      </c>
      <c r="B102" s="87" t="s">
        <v>135</v>
      </c>
      <c r="C102" s="41" t="s">
        <v>12</v>
      </c>
      <c r="D102" s="20"/>
      <c r="E102" s="14"/>
      <c r="F102" s="57">
        <v>0</v>
      </c>
      <c r="G102" s="17">
        <f t="shared" si="41"/>
        <v>0</v>
      </c>
      <c r="H102" s="14"/>
      <c r="I102" s="42">
        <f t="shared" si="42"/>
        <v>135</v>
      </c>
      <c r="J102" s="17">
        <f t="shared" si="43"/>
        <v>0</v>
      </c>
      <c r="K102" s="14"/>
      <c r="L102" s="74">
        <f t="shared" si="46"/>
        <v>135</v>
      </c>
      <c r="M102" s="17">
        <f t="shared" si="45"/>
        <v>0</v>
      </c>
    </row>
    <row r="103" spans="1:13">
      <c r="A103" s="39" t="s">
        <v>214</v>
      </c>
      <c r="B103" s="87" t="s">
        <v>136</v>
      </c>
      <c r="C103" s="41" t="s">
        <v>12</v>
      </c>
      <c r="D103" s="20"/>
      <c r="E103" s="14"/>
      <c r="F103" s="57">
        <v>0</v>
      </c>
      <c r="G103" s="17">
        <f t="shared" si="41"/>
        <v>0</v>
      </c>
      <c r="H103" s="14"/>
      <c r="I103" s="42">
        <f t="shared" si="42"/>
        <v>135</v>
      </c>
      <c r="J103" s="17">
        <f t="shared" si="43"/>
        <v>0</v>
      </c>
      <c r="K103" s="14"/>
      <c r="L103" s="74">
        <f t="shared" si="46"/>
        <v>135</v>
      </c>
      <c r="M103" s="17">
        <f t="shared" si="45"/>
        <v>0</v>
      </c>
    </row>
    <row r="104" spans="1:13">
      <c r="A104" s="39" t="s">
        <v>215</v>
      </c>
      <c r="B104" s="87" t="s">
        <v>137</v>
      </c>
      <c r="C104" s="41" t="s">
        <v>12</v>
      </c>
      <c r="D104" s="20"/>
      <c r="E104" s="14"/>
      <c r="F104" s="57">
        <v>0</v>
      </c>
      <c r="G104" s="17">
        <f t="shared" si="41"/>
        <v>0</v>
      </c>
      <c r="H104" s="14"/>
      <c r="I104" s="42">
        <f t="shared" si="42"/>
        <v>135</v>
      </c>
      <c r="J104" s="17">
        <f t="shared" si="43"/>
        <v>0</v>
      </c>
      <c r="K104" s="14"/>
      <c r="L104" s="74">
        <f t="shared" si="46"/>
        <v>135</v>
      </c>
      <c r="M104" s="17">
        <f t="shared" si="45"/>
        <v>0</v>
      </c>
    </row>
    <row r="105" spans="1:13">
      <c r="A105" s="39" t="s">
        <v>216</v>
      </c>
      <c r="B105" s="87" t="s">
        <v>138</v>
      </c>
      <c r="C105" s="41" t="s">
        <v>12</v>
      </c>
      <c r="D105" s="20"/>
      <c r="E105" s="14"/>
      <c r="F105" s="57">
        <v>0</v>
      </c>
      <c r="G105" s="17">
        <f t="shared" si="41"/>
        <v>0</v>
      </c>
      <c r="H105" s="14"/>
      <c r="I105" s="42">
        <f t="shared" si="42"/>
        <v>135</v>
      </c>
      <c r="J105" s="17">
        <f t="shared" si="43"/>
        <v>0</v>
      </c>
      <c r="K105" s="14"/>
      <c r="L105" s="74">
        <f t="shared" si="46"/>
        <v>135</v>
      </c>
      <c r="M105" s="17">
        <f t="shared" si="45"/>
        <v>0</v>
      </c>
    </row>
    <row r="106" spans="1:13">
      <c r="A106" s="39" t="s">
        <v>217</v>
      </c>
      <c r="B106" s="87" t="s">
        <v>139</v>
      </c>
      <c r="C106" s="41" t="s">
        <v>12</v>
      </c>
      <c r="D106" s="20"/>
      <c r="E106" s="14"/>
      <c r="F106" s="57">
        <v>0</v>
      </c>
      <c r="G106" s="17">
        <f t="shared" si="41"/>
        <v>0</v>
      </c>
      <c r="H106" s="14"/>
      <c r="I106" s="42">
        <f t="shared" si="42"/>
        <v>135</v>
      </c>
      <c r="J106" s="17">
        <f t="shared" si="43"/>
        <v>0</v>
      </c>
      <c r="K106" s="14"/>
      <c r="L106" s="74">
        <f t="shared" si="46"/>
        <v>135</v>
      </c>
      <c r="M106" s="17">
        <f t="shared" si="45"/>
        <v>0</v>
      </c>
    </row>
    <row r="107" spans="1:13">
      <c r="A107" s="39" t="s">
        <v>218</v>
      </c>
      <c r="B107" s="87" t="s">
        <v>140</v>
      </c>
      <c r="C107" s="41" t="s">
        <v>12</v>
      </c>
      <c r="D107" s="20"/>
      <c r="E107" s="14"/>
      <c r="F107" s="57">
        <v>0</v>
      </c>
      <c r="G107" s="17">
        <f t="shared" si="41"/>
        <v>0</v>
      </c>
      <c r="H107" s="14"/>
      <c r="I107" s="42">
        <f t="shared" si="42"/>
        <v>135</v>
      </c>
      <c r="J107" s="17">
        <f t="shared" si="43"/>
        <v>0</v>
      </c>
      <c r="K107" s="14"/>
      <c r="L107" s="74">
        <f t="shared" si="46"/>
        <v>135</v>
      </c>
      <c r="M107" s="17">
        <f t="shared" si="45"/>
        <v>0</v>
      </c>
    </row>
    <row r="108" spans="1:13">
      <c r="A108" s="39" t="s">
        <v>219</v>
      </c>
      <c r="B108" s="87" t="s">
        <v>101</v>
      </c>
      <c r="C108" s="41" t="s">
        <v>12</v>
      </c>
      <c r="D108" s="20"/>
      <c r="E108" s="14"/>
      <c r="F108" s="57">
        <v>0</v>
      </c>
      <c r="G108" s="17">
        <f t="shared" si="41"/>
        <v>0</v>
      </c>
      <c r="H108" s="14"/>
      <c r="I108" s="42">
        <f t="shared" si="42"/>
        <v>135</v>
      </c>
      <c r="J108" s="17">
        <f t="shared" si="43"/>
        <v>0</v>
      </c>
      <c r="K108" s="14"/>
      <c r="L108" s="74">
        <f t="shared" si="46"/>
        <v>135</v>
      </c>
      <c r="M108" s="17">
        <f t="shared" si="45"/>
        <v>0</v>
      </c>
    </row>
    <row r="109" spans="1:13">
      <c r="A109" s="39" t="s">
        <v>220</v>
      </c>
      <c r="B109" s="87" t="s">
        <v>141</v>
      </c>
      <c r="C109" s="41" t="s">
        <v>12</v>
      </c>
      <c r="D109" s="20"/>
      <c r="E109" s="14"/>
      <c r="F109" s="57">
        <v>0</v>
      </c>
      <c r="G109" s="17">
        <f t="shared" si="41"/>
        <v>0</v>
      </c>
      <c r="H109" s="14"/>
      <c r="I109" s="42">
        <f t="shared" si="42"/>
        <v>135</v>
      </c>
      <c r="J109" s="17">
        <f t="shared" si="43"/>
        <v>0</v>
      </c>
      <c r="K109" s="14"/>
      <c r="L109" s="74">
        <f t="shared" si="46"/>
        <v>135</v>
      </c>
      <c r="M109" s="17">
        <f t="shared" si="45"/>
        <v>0</v>
      </c>
    </row>
    <row r="110" spans="1:13">
      <c r="A110" s="39" t="s">
        <v>221</v>
      </c>
      <c r="B110" s="87" t="s">
        <v>142</v>
      </c>
      <c r="C110" s="41" t="s">
        <v>12</v>
      </c>
      <c r="D110" s="20"/>
      <c r="E110" s="14"/>
      <c r="F110" s="57">
        <v>0</v>
      </c>
      <c r="G110" s="17">
        <f t="shared" si="41"/>
        <v>0</v>
      </c>
      <c r="H110" s="14"/>
      <c r="I110" s="42">
        <f>$I$97*9*0.1</f>
        <v>270</v>
      </c>
      <c r="J110" s="17">
        <f t="shared" si="43"/>
        <v>0</v>
      </c>
      <c r="K110" s="14"/>
      <c r="L110" s="74">
        <f t="shared" si="46"/>
        <v>270</v>
      </c>
      <c r="M110" s="17">
        <f t="shared" si="45"/>
        <v>0</v>
      </c>
    </row>
    <row r="111" spans="1:13">
      <c r="A111" s="39" t="s">
        <v>222</v>
      </c>
      <c r="B111" s="87" t="s">
        <v>143</v>
      </c>
      <c r="C111" s="41" t="s">
        <v>12</v>
      </c>
      <c r="D111" s="20"/>
      <c r="E111" s="14"/>
      <c r="F111" s="57">
        <v>0</v>
      </c>
      <c r="G111" s="17">
        <f t="shared" si="41"/>
        <v>0</v>
      </c>
      <c r="H111" s="14"/>
      <c r="I111" s="42">
        <f>$I$97*9*0.05</f>
        <v>135</v>
      </c>
      <c r="J111" s="17">
        <f t="shared" si="43"/>
        <v>0</v>
      </c>
      <c r="K111" s="14"/>
      <c r="L111" s="74">
        <f t="shared" si="46"/>
        <v>135</v>
      </c>
      <c r="M111" s="17">
        <f t="shared" si="45"/>
        <v>0</v>
      </c>
    </row>
    <row r="112" spans="1:13">
      <c r="A112" s="39" t="s">
        <v>223</v>
      </c>
      <c r="B112" s="87" t="s">
        <v>144</v>
      </c>
      <c r="C112" s="41" t="s">
        <v>12</v>
      </c>
      <c r="D112" s="20"/>
      <c r="E112" s="14"/>
      <c r="F112" s="57">
        <v>0</v>
      </c>
      <c r="G112" s="17">
        <f t="shared" si="41"/>
        <v>0</v>
      </c>
      <c r="H112" s="14"/>
      <c r="I112" s="42">
        <f>$I$97*9*0.05</f>
        <v>135</v>
      </c>
      <c r="J112" s="17">
        <f t="shared" si="43"/>
        <v>0</v>
      </c>
      <c r="K112" s="14"/>
      <c r="L112" s="74">
        <f t="shared" si="46"/>
        <v>135</v>
      </c>
      <c r="M112" s="17">
        <f t="shared" si="45"/>
        <v>0</v>
      </c>
    </row>
    <row r="113" spans="1:13">
      <c r="A113" s="39" t="s">
        <v>224</v>
      </c>
      <c r="B113" s="87" t="s">
        <v>145</v>
      </c>
      <c r="C113" s="41" t="s">
        <v>12</v>
      </c>
      <c r="D113" s="20"/>
      <c r="E113" s="14"/>
      <c r="F113" s="57">
        <v>0</v>
      </c>
      <c r="G113" s="17">
        <f t="shared" si="41"/>
        <v>0</v>
      </c>
      <c r="H113" s="14"/>
      <c r="I113" s="42">
        <f>$I$97*9*0.1</f>
        <v>270</v>
      </c>
      <c r="J113" s="17">
        <f t="shared" si="43"/>
        <v>0</v>
      </c>
      <c r="K113" s="14"/>
      <c r="L113" s="74">
        <f t="shared" si="46"/>
        <v>270</v>
      </c>
      <c r="M113" s="17">
        <f t="shared" si="45"/>
        <v>0</v>
      </c>
    </row>
    <row r="114" spans="1:13">
      <c r="A114" s="39" t="s">
        <v>225</v>
      </c>
      <c r="B114" s="87" t="s">
        <v>146</v>
      </c>
      <c r="C114" s="41" t="s">
        <v>12</v>
      </c>
      <c r="D114" s="20"/>
      <c r="E114" s="14"/>
      <c r="F114" s="57">
        <v>0</v>
      </c>
      <c r="G114" s="17">
        <f t="shared" si="41"/>
        <v>0</v>
      </c>
      <c r="H114" s="14"/>
      <c r="I114" s="42">
        <f>$I$97*9*0.05</f>
        <v>135</v>
      </c>
      <c r="J114" s="17">
        <f t="shared" si="43"/>
        <v>0</v>
      </c>
      <c r="K114" s="14"/>
      <c r="L114" s="74">
        <f t="shared" si="46"/>
        <v>135</v>
      </c>
      <c r="M114" s="17">
        <f t="shared" si="45"/>
        <v>0</v>
      </c>
    </row>
    <row r="115" spans="1:13">
      <c r="A115" s="39" t="s">
        <v>226</v>
      </c>
      <c r="B115" s="87" t="s">
        <v>147</v>
      </c>
      <c r="C115" s="41" t="s">
        <v>12</v>
      </c>
      <c r="D115" s="20"/>
      <c r="E115" s="14"/>
      <c r="F115" s="57">
        <v>0</v>
      </c>
      <c r="G115" s="17">
        <f t="shared" si="41"/>
        <v>0</v>
      </c>
      <c r="H115" s="14"/>
      <c r="I115" s="42">
        <f>$I$97*9*0.05</f>
        <v>135</v>
      </c>
      <c r="J115" s="17">
        <f t="shared" si="43"/>
        <v>0</v>
      </c>
      <c r="K115" s="14"/>
      <c r="L115" s="74">
        <f t="shared" si="46"/>
        <v>135</v>
      </c>
      <c r="M115" s="17">
        <f t="shared" si="45"/>
        <v>0</v>
      </c>
    </row>
    <row r="116" spans="1:13">
      <c r="A116" s="39"/>
      <c r="B116" s="86" t="s">
        <v>148</v>
      </c>
      <c r="C116" s="41"/>
      <c r="D116" s="20"/>
      <c r="E116" s="14"/>
      <c r="F116" s="57"/>
      <c r="G116" s="98"/>
      <c r="H116" s="14"/>
      <c r="I116" s="42"/>
      <c r="J116" s="18"/>
      <c r="K116" s="14"/>
      <c r="L116" s="74"/>
      <c r="M116" s="18"/>
    </row>
    <row r="117" spans="1:13">
      <c r="A117" s="39" t="s">
        <v>227</v>
      </c>
      <c r="B117" s="87" t="s">
        <v>149</v>
      </c>
      <c r="C117" s="41" t="s">
        <v>12</v>
      </c>
      <c r="D117" s="20"/>
      <c r="E117" s="14"/>
      <c r="F117" s="57">
        <v>0</v>
      </c>
      <c r="G117" s="17">
        <f t="shared" si="41"/>
        <v>0</v>
      </c>
      <c r="H117" s="14"/>
      <c r="I117" s="42">
        <f>$I$97*0.5*0.2</f>
        <v>30</v>
      </c>
      <c r="J117" s="17">
        <f>D117*I117</f>
        <v>0</v>
      </c>
      <c r="K117" s="14"/>
      <c r="L117" s="74">
        <f t="shared" ref="L117" si="47">F117+I117</f>
        <v>30</v>
      </c>
      <c r="M117" s="17">
        <f t="shared" si="45"/>
        <v>0</v>
      </c>
    </row>
    <row r="118" spans="1:13">
      <c r="A118" s="39" t="s">
        <v>228</v>
      </c>
      <c r="B118" s="87" t="s">
        <v>150</v>
      </c>
      <c r="C118" s="41" t="s">
        <v>12</v>
      </c>
      <c r="D118" s="20"/>
      <c r="E118" s="14"/>
      <c r="F118" s="57">
        <v>0</v>
      </c>
      <c r="G118" s="17">
        <f t="shared" si="41"/>
        <v>0</v>
      </c>
      <c r="H118" s="14"/>
      <c r="I118" s="42">
        <f>$I$97*0.5*0.2</f>
        <v>30</v>
      </c>
      <c r="J118" s="17">
        <f>D118*I118</f>
        <v>0</v>
      </c>
      <c r="K118" s="14"/>
      <c r="L118" s="74">
        <f t="shared" ref="L118:L121" si="48">F118+I118</f>
        <v>30</v>
      </c>
      <c r="M118" s="17">
        <f t="shared" si="45"/>
        <v>0</v>
      </c>
    </row>
    <row r="119" spans="1:13">
      <c r="A119" s="39" t="s">
        <v>229</v>
      </c>
      <c r="B119" s="87" t="s">
        <v>151</v>
      </c>
      <c r="C119" s="41" t="s">
        <v>12</v>
      </c>
      <c r="D119" s="20"/>
      <c r="E119" s="14"/>
      <c r="F119" s="57">
        <v>0</v>
      </c>
      <c r="G119" s="17">
        <f t="shared" si="41"/>
        <v>0</v>
      </c>
      <c r="H119" s="14"/>
      <c r="I119" s="42">
        <f>$I$97*0.5*0.2</f>
        <v>30</v>
      </c>
      <c r="J119" s="17">
        <f>D119*I119</f>
        <v>0</v>
      </c>
      <c r="K119" s="14"/>
      <c r="L119" s="74">
        <f t="shared" si="48"/>
        <v>30</v>
      </c>
      <c r="M119" s="17">
        <f t="shared" si="45"/>
        <v>0</v>
      </c>
    </row>
    <row r="120" spans="1:13">
      <c r="A120" s="39" t="s">
        <v>230</v>
      </c>
      <c r="B120" s="87" t="s">
        <v>152</v>
      </c>
      <c r="C120" s="41" t="s">
        <v>12</v>
      </c>
      <c r="D120" s="20"/>
      <c r="E120" s="14"/>
      <c r="F120" s="57">
        <v>0</v>
      </c>
      <c r="G120" s="17">
        <f t="shared" si="41"/>
        <v>0</v>
      </c>
      <c r="H120" s="14"/>
      <c r="I120" s="42">
        <f>$I$97*0.5*0.2</f>
        <v>30</v>
      </c>
      <c r="J120" s="17">
        <f>D120*I120</f>
        <v>0</v>
      </c>
      <c r="K120" s="14"/>
      <c r="L120" s="74">
        <f t="shared" si="48"/>
        <v>30</v>
      </c>
      <c r="M120" s="17">
        <f t="shared" si="45"/>
        <v>0</v>
      </c>
    </row>
    <row r="121" spans="1:13">
      <c r="A121" s="39" t="s">
        <v>231</v>
      </c>
      <c r="B121" s="87" t="s">
        <v>153</v>
      </c>
      <c r="C121" s="41" t="s">
        <v>12</v>
      </c>
      <c r="D121" s="20"/>
      <c r="E121" s="14"/>
      <c r="F121" s="57">
        <v>0</v>
      </c>
      <c r="G121" s="17">
        <f t="shared" si="41"/>
        <v>0</v>
      </c>
      <c r="H121" s="14"/>
      <c r="I121" s="42">
        <f>$I$97*0.5*0.2</f>
        <v>30</v>
      </c>
      <c r="J121" s="17">
        <f>D121*I121</f>
        <v>0</v>
      </c>
      <c r="K121" s="14"/>
      <c r="L121" s="74">
        <f t="shared" si="48"/>
        <v>30</v>
      </c>
      <c r="M121" s="17">
        <f t="shared" si="45"/>
        <v>0</v>
      </c>
    </row>
    <row r="122" spans="1:13">
      <c r="A122" s="39"/>
      <c r="B122" s="87"/>
      <c r="C122" s="41"/>
      <c r="D122" s="20"/>
      <c r="E122" s="14"/>
      <c r="F122" s="42"/>
      <c r="G122" s="18"/>
      <c r="H122" s="14"/>
      <c r="I122" s="42"/>
      <c r="J122" s="18"/>
      <c r="K122" s="14"/>
      <c r="L122" s="74"/>
      <c r="M122" s="18"/>
    </row>
    <row r="123" spans="1:13">
      <c r="A123" s="95" t="s">
        <v>232</v>
      </c>
      <c r="B123" s="55" t="s">
        <v>155</v>
      </c>
      <c r="C123" s="41"/>
      <c r="D123" s="20"/>
      <c r="E123" s="14"/>
      <c r="F123" s="42"/>
      <c r="G123" s="18"/>
      <c r="H123" s="14"/>
      <c r="I123" s="42"/>
      <c r="J123" s="18"/>
      <c r="K123" s="14"/>
      <c r="L123" s="74"/>
      <c r="M123" s="18"/>
    </row>
    <row r="124" spans="1:13">
      <c r="A124" s="39"/>
      <c r="B124" s="86" t="s">
        <v>128</v>
      </c>
      <c r="C124" s="41"/>
      <c r="D124" s="20"/>
      <c r="E124" s="14"/>
      <c r="F124" s="99">
        <v>0</v>
      </c>
      <c r="G124" s="98"/>
      <c r="H124" s="14"/>
      <c r="I124" s="97">
        <v>18</v>
      </c>
      <c r="J124" s="18"/>
      <c r="K124" s="14"/>
      <c r="L124" s="74"/>
      <c r="M124" s="18"/>
    </row>
    <row r="125" spans="1:13">
      <c r="A125" s="39" t="s">
        <v>233</v>
      </c>
      <c r="B125" s="40" t="s">
        <v>156</v>
      </c>
      <c r="C125" s="41" t="s">
        <v>12</v>
      </c>
      <c r="D125" s="20"/>
      <c r="E125" s="14"/>
      <c r="F125" s="57">
        <v>0</v>
      </c>
      <c r="G125" s="17">
        <f t="shared" ref="G125:G132" si="49">D125*F125</f>
        <v>0</v>
      </c>
      <c r="H125" s="14"/>
      <c r="I125" s="42">
        <f>$I$124*9*0.1</f>
        <v>16.2</v>
      </c>
      <c r="J125" s="17">
        <f t="shared" ref="J125:J132" si="50">D125*I125</f>
        <v>0</v>
      </c>
      <c r="K125" s="14"/>
      <c r="L125" s="74">
        <f t="shared" ref="L125" si="51">F125+I125</f>
        <v>16.2</v>
      </c>
      <c r="M125" s="17">
        <f t="shared" ref="M125:M132" si="52">$D125*L125</f>
        <v>0</v>
      </c>
    </row>
    <row r="126" spans="1:13">
      <c r="A126" s="39" t="s">
        <v>234</v>
      </c>
      <c r="B126" s="40" t="s">
        <v>157</v>
      </c>
      <c r="C126" s="41" t="s">
        <v>12</v>
      </c>
      <c r="D126" s="20"/>
      <c r="E126" s="14"/>
      <c r="F126" s="57">
        <v>0</v>
      </c>
      <c r="G126" s="17">
        <f t="shared" si="49"/>
        <v>0</v>
      </c>
      <c r="H126" s="14"/>
      <c r="I126" s="42">
        <f>$I$124*9*0.1</f>
        <v>16.2</v>
      </c>
      <c r="J126" s="17">
        <f t="shared" si="50"/>
        <v>0</v>
      </c>
      <c r="K126" s="14"/>
      <c r="L126" s="74">
        <f t="shared" ref="L126:L132" si="53">F126+I126</f>
        <v>16.2</v>
      </c>
      <c r="M126" s="17">
        <f t="shared" si="52"/>
        <v>0</v>
      </c>
    </row>
    <row r="127" spans="1:13">
      <c r="A127" s="39" t="s">
        <v>235</v>
      </c>
      <c r="B127" s="87" t="s">
        <v>158</v>
      </c>
      <c r="C127" s="41" t="s">
        <v>12</v>
      </c>
      <c r="D127" s="20"/>
      <c r="E127" s="14"/>
      <c r="F127" s="57">
        <v>0</v>
      </c>
      <c r="G127" s="17">
        <f t="shared" si="49"/>
        <v>0</v>
      </c>
      <c r="H127" s="14"/>
      <c r="I127" s="42">
        <f>$I$124*9*0.15</f>
        <v>24.3</v>
      </c>
      <c r="J127" s="17">
        <f t="shared" si="50"/>
        <v>0</v>
      </c>
      <c r="K127" s="14"/>
      <c r="L127" s="74">
        <f t="shared" si="53"/>
        <v>24.3</v>
      </c>
      <c r="M127" s="17">
        <f t="shared" si="52"/>
        <v>0</v>
      </c>
    </row>
    <row r="128" spans="1:13">
      <c r="A128" s="39" t="s">
        <v>236</v>
      </c>
      <c r="B128" s="87" t="s">
        <v>159</v>
      </c>
      <c r="C128" s="41" t="s">
        <v>12</v>
      </c>
      <c r="D128" s="20"/>
      <c r="E128" s="14"/>
      <c r="F128" s="57">
        <v>0</v>
      </c>
      <c r="G128" s="17">
        <f t="shared" si="49"/>
        <v>0</v>
      </c>
      <c r="H128" s="14"/>
      <c r="I128" s="42">
        <f>$I$124*9*0.1</f>
        <v>16.2</v>
      </c>
      <c r="J128" s="17">
        <f t="shared" si="50"/>
        <v>0</v>
      </c>
      <c r="K128" s="14"/>
      <c r="L128" s="74">
        <f t="shared" si="53"/>
        <v>16.2</v>
      </c>
      <c r="M128" s="17">
        <f t="shared" si="52"/>
        <v>0</v>
      </c>
    </row>
    <row r="129" spans="1:13">
      <c r="A129" s="39" t="s">
        <v>237</v>
      </c>
      <c r="B129" s="87" t="s">
        <v>160</v>
      </c>
      <c r="C129" s="41" t="s">
        <v>12</v>
      </c>
      <c r="D129" s="20"/>
      <c r="E129" s="14"/>
      <c r="F129" s="57">
        <v>0</v>
      </c>
      <c r="G129" s="17">
        <f t="shared" si="49"/>
        <v>0</v>
      </c>
      <c r="H129" s="14"/>
      <c r="I129" s="42">
        <f>$I$124*9*0.15</f>
        <v>24.3</v>
      </c>
      <c r="J129" s="17">
        <f t="shared" si="50"/>
        <v>0</v>
      </c>
      <c r="K129" s="14"/>
      <c r="L129" s="74">
        <f t="shared" si="53"/>
        <v>24.3</v>
      </c>
      <c r="M129" s="17">
        <f t="shared" si="52"/>
        <v>0</v>
      </c>
    </row>
    <row r="130" spans="1:13">
      <c r="A130" s="39" t="s">
        <v>238</v>
      </c>
      <c r="B130" s="87" t="s">
        <v>102</v>
      </c>
      <c r="C130" s="41" t="s">
        <v>12</v>
      </c>
      <c r="D130" s="20"/>
      <c r="E130" s="14"/>
      <c r="F130" s="57">
        <v>0</v>
      </c>
      <c r="G130" s="17">
        <f t="shared" si="49"/>
        <v>0</v>
      </c>
      <c r="H130" s="14"/>
      <c r="I130" s="42">
        <f>$I$124*9*0.1</f>
        <v>16.2</v>
      </c>
      <c r="J130" s="17">
        <f t="shared" si="50"/>
        <v>0</v>
      </c>
      <c r="K130" s="14"/>
      <c r="L130" s="74">
        <f t="shared" si="53"/>
        <v>16.2</v>
      </c>
      <c r="M130" s="17">
        <f t="shared" si="52"/>
        <v>0</v>
      </c>
    </row>
    <row r="131" spans="1:13">
      <c r="A131" s="39" t="s">
        <v>239</v>
      </c>
      <c r="B131" s="87" t="s">
        <v>161</v>
      </c>
      <c r="C131" s="41" t="s">
        <v>12</v>
      </c>
      <c r="D131" s="20"/>
      <c r="E131" s="14"/>
      <c r="F131" s="57">
        <v>0</v>
      </c>
      <c r="G131" s="17">
        <f t="shared" si="49"/>
        <v>0</v>
      </c>
      <c r="H131" s="14"/>
      <c r="I131" s="42">
        <f>$I$124*9*0.15</f>
        <v>24.3</v>
      </c>
      <c r="J131" s="17">
        <f t="shared" si="50"/>
        <v>0</v>
      </c>
      <c r="K131" s="14"/>
      <c r="L131" s="74">
        <f t="shared" si="53"/>
        <v>24.3</v>
      </c>
      <c r="M131" s="17">
        <f t="shared" si="52"/>
        <v>0</v>
      </c>
    </row>
    <row r="132" spans="1:13">
      <c r="A132" s="39" t="s">
        <v>240</v>
      </c>
      <c r="B132" s="87" t="s">
        <v>162</v>
      </c>
      <c r="C132" s="41" t="s">
        <v>12</v>
      </c>
      <c r="D132" s="20"/>
      <c r="E132" s="14"/>
      <c r="F132" s="57">
        <v>0</v>
      </c>
      <c r="G132" s="17">
        <f t="shared" si="49"/>
        <v>0</v>
      </c>
      <c r="H132" s="14"/>
      <c r="I132" s="42">
        <f>$I$124*9*0.15</f>
        <v>24.3</v>
      </c>
      <c r="J132" s="17">
        <f t="shared" si="50"/>
        <v>0</v>
      </c>
      <c r="K132" s="14"/>
      <c r="L132" s="74">
        <f t="shared" si="53"/>
        <v>24.3</v>
      </c>
      <c r="M132" s="17">
        <f t="shared" si="52"/>
        <v>0</v>
      </c>
    </row>
    <row r="133" spans="1:13">
      <c r="A133" s="39"/>
      <c r="B133" s="87"/>
      <c r="C133" s="58"/>
      <c r="D133" s="20"/>
      <c r="E133" s="14"/>
      <c r="F133" s="42"/>
      <c r="G133" s="18"/>
      <c r="H133" s="14"/>
      <c r="I133" s="42"/>
      <c r="J133" s="18"/>
      <c r="K133" s="14"/>
      <c r="L133" s="74"/>
      <c r="M133" s="18"/>
    </row>
    <row r="134" spans="1:13">
      <c r="A134" s="68" t="s">
        <v>18</v>
      </c>
      <c r="B134" s="51" t="s">
        <v>23</v>
      </c>
      <c r="C134" s="56"/>
      <c r="D134" s="20"/>
      <c r="E134" s="14"/>
      <c r="F134" s="96">
        <f>SUM(F135:F137)</f>
        <v>766</v>
      </c>
      <c r="G134" s="18"/>
      <c r="H134" s="14"/>
      <c r="I134" s="96">
        <f>SUM(I135:I137)</f>
        <v>1086</v>
      </c>
      <c r="J134" s="18"/>
      <c r="K134" s="14"/>
      <c r="L134" s="74"/>
      <c r="M134" s="18"/>
    </row>
    <row r="135" spans="1:13">
      <c r="A135" s="57" t="s">
        <v>86</v>
      </c>
      <c r="B135" t="s">
        <v>59</v>
      </c>
      <c r="C135" s="56" t="s">
        <v>21</v>
      </c>
      <c r="D135" s="20"/>
      <c r="E135" s="14"/>
      <c r="F135" s="42">
        <v>0</v>
      </c>
      <c r="G135" s="17">
        <f t="shared" ref="G135:G137" si="54">D135*F135</f>
        <v>0</v>
      </c>
      <c r="H135" s="14"/>
      <c r="I135" s="42">
        <v>803</v>
      </c>
      <c r="J135" s="17">
        <f>D135*I135</f>
        <v>0</v>
      </c>
      <c r="K135" s="14"/>
      <c r="L135" s="74">
        <f t="shared" ref="L135" si="55">F135+I135</f>
        <v>803</v>
      </c>
      <c r="M135" s="17">
        <f t="shared" ref="M135:M137" si="56">$D135*L135</f>
        <v>0</v>
      </c>
    </row>
    <row r="136" spans="1:13">
      <c r="A136" s="57" t="s">
        <v>90</v>
      </c>
      <c r="B136" s="88" t="s">
        <v>46</v>
      </c>
      <c r="C136" s="56" t="s">
        <v>21</v>
      </c>
      <c r="D136" s="20"/>
      <c r="E136" s="14"/>
      <c r="F136" s="42">
        <v>26</v>
      </c>
      <c r="G136" s="17">
        <f t="shared" si="54"/>
        <v>0</v>
      </c>
      <c r="H136" s="14"/>
      <c r="I136" s="42">
        <v>83</v>
      </c>
      <c r="J136" s="17">
        <f t="shared" ref="J136:J137" si="57">D136*I136</f>
        <v>0</v>
      </c>
      <c r="K136" s="14"/>
      <c r="L136" s="74">
        <f t="shared" ref="L136:L137" si="58">F136+I136</f>
        <v>109</v>
      </c>
      <c r="M136" s="17">
        <f t="shared" si="56"/>
        <v>0</v>
      </c>
    </row>
    <row r="137" spans="1:13">
      <c r="A137" s="57" t="s">
        <v>91</v>
      </c>
      <c r="B137" s="88" t="s">
        <v>163</v>
      </c>
      <c r="C137" s="41" t="s">
        <v>21</v>
      </c>
      <c r="D137" s="20"/>
      <c r="E137" s="14"/>
      <c r="F137" s="42">
        <v>740</v>
      </c>
      <c r="G137" s="17">
        <f t="shared" si="54"/>
        <v>0</v>
      </c>
      <c r="H137" s="14"/>
      <c r="I137" s="42">
        <v>200</v>
      </c>
      <c r="J137" s="17">
        <f t="shared" si="57"/>
        <v>0</v>
      </c>
      <c r="K137" s="14"/>
      <c r="L137" s="74">
        <f t="shared" si="58"/>
        <v>940</v>
      </c>
      <c r="M137" s="17">
        <f t="shared" si="56"/>
        <v>0</v>
      </c>
    </row>
    <row r="138" spans="1:13">
      <c r="A138" s="57"/>
      <c r="C138" s="56"/>
      <c r="D138" s="20"/>
      <c r="E138" s="14"/>
      <c r="F138" s="42"/>
      <c r="G138" s="18"/>
      <c r="H138" s="14"/>
      <c r="I138" s="42"/>
      <c r="J138" s="18"/>
      <c r="K138" s="14"/>
      <c r="L138" s="74"/>
      <c r="M138" s="18"/>
    </row>
    <row r="139" spans="1:13">
      <c r="A139" s="68" t="s">
        <v>19</v>
      </c>
      <c r="B139" s="51" t="s">
        <v>32</v>
      </c>
      <c r="C139" s="56"/>
      <c r="D139" s="20"/>
      <c r="E139" s="14"/>
      <c r="F139" s="42"/>
      <c r="G139" s="18"/>
      <c r="H139" s="14"/>
      <c r="I139" s="42"/>
      <c r="J139" s="18"/>
      <c r="K139" s="14"/>
      <c r="L139" s="74"/>
      <c r="M139" s="18"/>
    </row>
    <row r="140" spans="1:13">
      <c r="A140" s="57" t="s">
        <v>49</v>
      </c>
      <c r="B140" s="40" t="s">
        <v>25</v>
      </c>
      <c r="C140" s="41" t="s">
        <v>12</v>
      </c>
      <c r="D140" s="21"/>
      <c r="E140" s="14"/>
      <c r="F140" s="42">
        <f>F39</f>
        <v>3</v>
      </c>
      <c r="G140" s="17">
        <f t="shared" ref="G140:G147" si="59">D140*F140</f>
        <v>0</v>
      </c>
      <c r="H140" s="14"/>
      <c r="I140" s="42">
        <f>I39</f>
        <v>7</v>
      </c>
      <c r="J140" s="17">
        <f>D140*I140</f>
        <v>0</v>
      </c>
      <c r="K140" s="14"/>
      <c r="L140" s="74">
        <f t="shared" ref="L140" si="60">F140+I140</f>
        <v>10</v>
      </c>
      <c r="M140" s="17">
        <f t="shared" ref="M140:M147" si="61">$D140*L140</f>
        <v>0</v>
      </c>
    </row>
    <row r="141" spans="1:13">
      <c r="A141" s="57" t="s">
        <v>50</v>
      </c>
      <c r="B141" s="40" t="s">
        <v>26</v>
      </c>
      <c r="C141" s="41" t="s">
        <v>12</v>
      </c>
      <c r="D141" s="20"/>
      <c r="E141" s="14"/>
      <c r="F141" s="42">
        <f>F49+F54</f>
        <v>13</v>
      </c>
      <c r="G141" s="17">
        <f t="shared" si="59"/>
        <v>0</v>
      </c>
      <c r="H141" s="14"/>
      <c r="I141" s="42">
        <f>I49+I54</f>
        <v>11</v>
      </c>
      <c r="J141" s="17">
        <f t="shared" ref="J141:J147" si="62">D141*I141</f>
        <v>0</v>
      </c>
      <c r="K141" s="14"/>
      <c r="L141" s="74">
        <f t="shared" ref="L141:L147" si="63">F141+I141</f>
        <v>24</v>
      </c>
      <c r="M141" s="17">
        <f t="shared" si="61"/>
        <v>0</v>
      </c>
    </row>
    <row r="142" spans="1:13">
      <c r="A142" s="57" t="s">
        <v>129</v>
      </c>
      <c r="B142" s="40" t="s">
        <v>164</v>
      </c>
      <c r="C142" s="41" t="s">
        <v>12</v>
      </c>
      <c r="D142" s="20"/>
      <c r="E142" s="14"/>
      <c r="F142" s="42">
        <f>F140</f>
        <v>3</v>
      </c>
      <c r="G142" s="17">
        <f t="shared" si="59"/>
        <v>0</v>
      </c>
      <c r="H142" s="14"/>
      <c r="I142" s="42">
        <f>I140</f>
        <v>7</v>
      </c>
      <c r="J142" s="17">
        <f t="shared" si="62"/>
        <v>0</v>
      </c>
      <c r="K142" s="14"/>
      <c r="L142" s="74">
        <f t="shared" si="63"/>
        <v>10</v>
      </c>
      <c r="M142" s="17">
        <f t="shared" si="61"/>
        <v>0</v>
      </c>
    </row>
    <row r="143" spans="1:13">
      <c r="A143" s="57" t="s">
        <v>154</v>
      </c>
      <c r="B143" s="40" t="s">
        <v>165</v>
      </c>
      <c r="C143" s="41" t="s">
        <v>21</v>
      </c>
      <c r="D143" s="20"/>
      <c r="E143" s="14"/>
      <c r="F143" s="42">
        <f>F64+F81+F97+F124</f>
        <v>675</v>
      </c>
      <c r="G143" s="17">
        <f t="shared" si="59"/>
        <v>0</v>
      </c>
      <c r="H143" s="14"/>
      <c r="I143" s="42">
        <f>I64+I81+I97+I124</f>
        <v>318</v>
      </c>
      <c r="J143" s="17">
        <f t="shared" si="62"/>
        <v>0</v>
      </c>
      <c r="K143" s="14"/>
      <c r="L143" s="74">
        <f t="shared" si="63"/>
        <v>993</v>
      </c>
      <c r="M143" s="17">
        <f t="shared" si="61"/>
        <v>0</v>
      </c>
    </row>
    <row r="144" spans="1:13">
      <c r="A144" s="57" t="s">
        <v>241</v>
      </c>
      <c r="B144" s="40" t="s">
        <v>166</v>
      </c>
      <c r="C144" s="41" t="s">
        <v>21</v>
      </c>
      <c r="D144" s="20"/>
      <c r="E144" s="14"/>
      <c r="F144" s="42">
        <v>18</v>
      </c>
      <c r="G144" s="17">
        <f>D144*F144</f>
        <v>0</v>
      </c>
      <c r="H144" s="14"/>
      <c r="I144" s="42">
        <v>37</v>
      </c>
      <c r="J144" s="17">
        <f>D144*I144</f>
        <v>0</v>
      </c>
      <c r="K144" s="14"/>
      <c r="L144" s="74">
        <f>F144+I144</f>
        <v>55</v>
      </c>
      <c r="M144" s="17">
        <f>$D144*L144</f>
        <v>0</v>
      </c>
    </row>
    <row r="145" spans="1:13">
      <c r="A145" s="57" t="s">
        <v>242</v>
      </c>
      <c r="B145" s="40" t="s">
        <v>243</v>
      </c>
      <c r="C145" s="41" t="s">
        <v>27</v>
      </c>
      <c r="D145" s="20"/>
      <c r="E145" s="40"/>
      <c r="F145" s="39">
        <f>34+36+15+24+12+21+59+14+25+9+21+14+6+10+10+33</f>
        <v>343</v>
      </c>
      <c r="G145" s="17">
        <f t="shared" si="59"/>
        <v>0</v>
      </c>
      <c r="H145" s="40"/>
      <c r="I145" s="39">
        <f>15+10+14+57+12+30+15+14+8</f>
        <v>175</v>
      </c>
      <c r="J145" s="17">
        <f t="shared" si="62"/>
        <v>0</v>
      </c>
      <c r="K145" s="40"/>
      <c r="L145" s="74">
        <f t="shared" si="63"/>
        <v>518</v>
      </c>
      <c r="M145" s="17">
        <f t="shared" si="61"/>
        <v>0</v>
      </c>
    </row>
    <row r="146" spans="1:13">
      <c r="A146" s="57" t="s">
        <v>266</v>
      </c>
      <c r="B146" s="40" t="s">
        <v>271</v>
      </c>
      <c r="C146" s="41" t="s">
        <v>27</v>
      </c>
      <c r="D146" s="20"/>
      <c r="E146" s="40"/>
      <c r="F146" s="39">
        <v>10</v>
      </c>
      <c r="G146" s="17">
        <f t="shared" si="59"/>
        <v>0</v>
      </c>
      <c r="H146" s="40"/>
      <c r="I146" s="39">
        <v>10</v>
      </c>
      <c r="J146" s="17">
        <f t="shared" si="62"/>
        <v>0</v>
      </c>
      <c r="K146" s="40"/>
      <c r="L146" s="74">
        <f t="shared" si="63"/>
        <v>20</v>
      </c>
      <c r="M146" s="17">
        <f t="shared" si="61"/>
        <v>0</v>
      </c>
    </row>
    <row r="147" spans="1:13">
      <c r="A147" s="57" t="s">
        <v>270</v>
      </c>
      <c r="B147" s="40" t="s">
        <v>267</v>
      </c>
      <c r="C147" s="41" t="s">
        <v>12</v>
      </c>
      <c r="D147" s="20"/>
      <c r="E147" s="40"/>
      <c r="F147" s="39">
        <v>2</v>
      </c>
      <c r="G147" s="17">
        <f t="shared" si="59"/>
        <v>0</v>
      </c>
      <c r="H147" s="40"/>
      <c r="I147" s="39">
        <v>2</v>
      </c>
      <c r="J147" s="17">
        <f t="shared" si="62"/>
        <v>0</v>
      </c>
      <c r="K147" s="40"/>
      <c r="L147" s="74">
        <f t="shared" si="63"/>
        <v>4</v>
      </c>
      <c r="M147" s="17">
        <f t="shared" si="61"/>
        <v>0</v>
      </c>
    </row>
    <row r="148" spans="1:13">
      <c r="A148" s="57"/>
      <c r="C148" s="56"/>
      <c r="D148" s="20"/>
      <c r="E148" s="14"/>
      <c r="F148" s="42"/>
      <c r="G148" s="18"/>
      <c r="H148" s="14"/>
      <c r="I148" s="42"/>
      <c r="J148" s="18"/>
      <c r="K148" s="14"/>
      <c r="L148" s="74"/>
      <c r="M148" s="17"/>
    </row>
    <row r="149" spans="1:13">
      <c r="A149" s="68" t="s">
        <v>20</v>
      </c>
      <c r="B149" s="51" t="s">
        <v>33</v>
      </c>
      <c r="C149" s="56"/>
      <c r="D149" s="20"/>
      <c r="E149" s="14"/>
      <c r="F149" s="42"/>
      <c r="G149" s="18"/>
      <c r="H149" s="14"/>
      <c r="I149" s="42"/>
      <c r="J149" s="18"/>
      <c r="K149" s="14"/>
      <c r="L149" s="74"/>
      <c r="M149" s="17"/>
    </row>
    <row r="150" spans="1:13">
      <c r="A150" s="57" t="s">
        <v>51</v>
      </c>
      <c r="B150" s="40" t="s">
        <v>24</v>
      </c>
      <c r="C150" s="41" t="s">
        <v>22</v>
      </c>
      <c r="D150" s="22"/>
      <c r="E150" s="14"/>
      <c r="F150" s="74">
        <f>SUM(G38:G145)</f>
        <v>0</v>
      </c>
      <c r="G150" s="17">
        <f t="shared" ref="G150:G151" si="64">D150*F150</f>
        <v>0</v>
      </c>
      <c r="H150" s="14"/>
      <c r="I150" s="74">
        <f>SUM(J38:J145)</f>
        <v>0</v>
      </c>
      <c r="J150" s="17">
        <f t="shared" ref="J150:J151" si="65">D150*I150</f>
        <v>0</v>
      </c>
      <c r="K150" s="14"/>
      <c r="L150" s="74">
        <f t="shared" ref="L150:L151" si="66">F150+I150</f>
        <v>0</v>
      </c>
      <c r="M150" s="17">
        <f>$D150*L150</f>
        <v>0</v>
      </c>
    </row>
    <row r="151" spans="1:13">
      <c r="A151" s="57" t="s">
        <v>52</v>
      </c>
      <c r="B151" s="40" t="s">
        <v>167</v>
      </c>
      <c r="C151" s="41" t="s">
        <v>22</v>
      </c>
      <c r="D151" s="22"/>
      <c r="E151" s="14"/>
      <c r="F151" s="74">
        <f>SUM(G38:G145)</f>
        <v>0</v>
      </c>
      <c r="G151" s="17">
        <f t="shared" si="64"/>
        <v>0</v>
      </c>
      <c r="H151" s="14"/>
      <c r="I151" s="74">
        <f>SUM(J38:J145)</f>
        <v>0</v>
      </c>
      <c r="J151" s="17">
        <f t="shared" si="65"/>
        <v>0</v>
      </c>
      <c r="K151" s="14"/>
      <c r="L151" s="74">
        <f t="shared" si="66"/>
        <v>0</v>
      </c>
      <c r="M151" s="17">
        <f>$D151*L151</f>
        <v>0</v>
      </c>
    </row>
    <row r="152" spans="1:13" ht="15.75" thickBot="1">
      <c r="A152" s="59"/>
      <c r="B152" s="11"/>
      <c r="C152" s="60"/>
      <c r="D152" s="23"/>
      <c r="E152" s="14"/>
      <c r="F152" s="49"/>
      <c r="G152" s="50"/>
      <c r="H152" s="14"/>
      <c r="I152" s="49"/>
      <c r="J152" s="50"/>
      <c r="K152" s="14"/>
      <c r="L152" s="75"/>
      <c r="M152" s="61"/>
    </row>
    <row r="153" spans="1:13" ht="15.75" thickBot="1">
      <c r="B153" s="7" t="s">
        <v>31</v>
      </c>
      <c r="C153" s="9"/>
      <c r="D153" s="8"/>
      <c r="E153" s="14"/>
      <c r="F153" s="14"/>
      <c r="G153" s="103">
        <f>SUM(G36:G152)</f>
        <v>0</v>
      </c>
      <c r="H153" s="14"/>
      <c r="I153" s="14"/>
      <c r="J153" s="103">
        <f>SUM(J36:J152)</f>
        <v>0</v>
      </c>
      <c r="K153" s="14"/>
      <c r="L153" s="78"/>
      <c r="M153" s="62">
        <f>SUM(M36:M152)</f>
        <v>0</v>
      </c>
    </row>
    <row r="154" spans="1:13">
      <c r="A154" s="2">
        <v>3</v>
      </c>
      <c r="B154" s="10" t="s">
        <v>64</v>
      </c>
      <c r="C154" s="3"/>
      <c r="D154" s="63"/>
      <c r="E154" s="14"/>
      <c r="F154" s="15"/>
      <c r="G154" s="16"/>
      <c r="H154" s="14"/>
      <c r="I154" s="15"/>
      <c r="J154" s="16"/>
      <c r="K154" s="14"/>
      <c r="L154" s="91"/>
      <c r="M154" s="92"/>
    </row>
    <row r="155" spans="1:13">
      <c r="A155" s="57"/>
      <c r="B155" s="7"/>
      <c r="C155" s="56"/>
      <c r="D155" s="5"/>
      <c r="E155" s="14"/>
      <c r="F155" s="42">
        <f>F64+F81+F97</f>
        <v>675</v>
      </c>
      <c r="G155" s="18"/>
      <c r="H155" s="14"/>
      <c r="I155" s="42">
        <f>I64+I81+I97</f>
        <v>300</v>
      </c>
      <c r="J155" s="18"/>
      <c r="K155" s="14"/>
      <c r="L155" s="93"/>
      <c r="M155" s="32"/>
    </row>
    <row r="156" spans="1:13">
      <c r="A156" s="68" t="s">
        <v>168</v>
      </c>
      <c r="B156" s="89" t="s">
        <v>67</v>
      </c>
      <c r="C156" s="41" t="s">
        <v>21</v>
      </c>
      <c r="D156" s="5"/>
      <c r="E156" s="14"/>
      <c r="F156" s="42">
        <f>F155</f>
        <v>675</v>
      </c>
      <c r="G156" s="17">
        <f t="shared" ref="G156:G158" si="67">D156*F156</f>
        <v>0</v>
      </c>
      <c r="H156" s="14"/>
      <c r="I156" s="42">
        <f>I155</f>
        <v>300</v>
      </c>
      <c r="J156" s="17">
        <f>D156*I156</f>
        <v>0</v>
      </c>
      <c r="K156" s="14"/>
      <c r="L156" s="74">
        <f t="shared" ref="L156:L158" si="68">F156+I156</f>
        <v>975</v>
      </c>
      <c r="M156" s="17">
        <f t="shared" ref="M156:M158" si="69">$D156*L156</f>
        <v>0</v>
      </c>
    </row>
    <row r="157" spans="1:13">
      <c r="A157" s="68"/>
      <c r="B157" s="89"/>
      <c r="C157" s="41"/>
      <c r="D157" s="5"/>
      <c r="E157" s="14"/>
      <c r="F157" s="42">
        <f>F135</f>
        <v>0</v>
      </c>
      <c r="G157" s="17"/>
      <c r="H157" s="14"/>
      <c r="I157" s="42">
        <f>I135</f>
        <v>803</v>
      </c>
      <c r="J157" s="17"/>
      <c r="K157" s="14"/>
      <c r="L157" s="74"/>
      <c r="M157" s="17"/>
    </row>
    <row r="158" spans="1:13">
      <c r="A158" s="68" t="s">
        <v>169</v>
      </c>
      <c r="B158" s="89" t="s">
        <v>66</v>
      </c>
      <c r="C158" s="41" t="s">
        <v>21</v>
      </c>
      <c r="D158" s="5"/>
      <c r="E158" s="14"/>
      <c r="F158" s="42">
        <f>F157</f>
        <v>0</v>
      </c>
      <c r="G158" s="17">
        <f t="shared" si="67"/>
        <v>0</v>
      </c>
      <c r="H158" s="14"/>
      <c r="I158" s="42">
        <f>I157</f>
        <v>803</v>
      </c>
      <c r="J158" s="17">
        <f t="shared" ref="J158" si="70">D158*I158</f>
        <v>0</v>
      </c>
      <c r="K158" s="14"/>
      <c r="L158" s="74">
        <f t="shared" si="68"/>
        <v>803</v>
      </c>
      <c r="M158" s="17">
        <f t="shared" si="69"/>
        <v>0</v>
      </c>
    </row>
    <row r="159" spans="1:13" ht="15.75" thickBot="1">
      <c r="A159" s="59"/>
      <c r="B159" s="90" t="s">
        <v>65</v>
      </c>
      <c r="C159" s="60"/>
      <c r="D159" s="6"/>
      <c r="E159" s="14"/>
      <c r="F159" s="49"/>
      <c r="G159" s="50"/>
      <c r="H159" s="14"/>
      <c r="I159" s="49"/>
      <c r="J159" s="50"/>
      <c r="K159" s="14"/>
      <c r="L159" s="94"/>
      <c r="M159" s="37"/>
    </row>
    <row r="160" spans="1:13" ht="15.75" thickBot="1">
      <c r="B160" s="7"/>
      <c r="C160" s="9"/>
      <c r="D160" s="8"/>
      <c r="E160" s="14"/>
      <c r="F160" s="14"/>
      <c r="G160" s="100">
        <f>SUM(G154:G159)</f>
        <v>0</v>
      </c>
      <c r="H160" s="14"/>
      <c r="I160" s="14"/>
      <c r="J160" s="100">
        <f>SUM(J154:J159)</f>
        <v>0</v>
      </c>
      <c r="K160" s="14"/>
      <c r="L160" s="106"/>
      <c r="M160" s="24">
        <f>SUM(M154:M159)</f>
        <v>0</v>
      </c>
    </row>
    <row r="161" spans="1:13">
      <c r="A161" s="25"/>
      <c r="B161" s="10" t="s">
        <v>28</v>
      </c>
      <c r="C161" s="26"/>
      <c r="D161" s="27"/>
      <c r="E161" s="28"/>
      <c r="F161" s="28"/>
      <c r="G161" s="28"/>
      <c r="H161" s="28"/>
      <c r="I161" s="28"/>
      <c r="J161" s="28"/>
      <c r="K161" s="28"/>
      <c r="L161" s="79"/>
      <c r="M161" s="16"/>
    </row>
    <row r="162" spans="1:13">
      <c r="A162" s="29"/>
      <c r="B162" s="48"/>
      <c r="C162" s="9"/>
      <c r="D162" s="8"/>
      <c r="E162" s="14"/>
      <c r="F162" s="14"/>
      <c r="G162" s="14"/>
      <c r="H162" s="14"/>
      <c r="I162" s="14"/>
      <c r="J162" s="14"/>
      <c r="K162" s="14"/>
      <c r="L162" s="77"/>
      <c r="M162" s="18"/>
    </row>
    <row r="163" spans="1:13">
      <c r="A163" s="30">
        <v>0</v>
      </c>
      <c r="B163" s="67" t="str">
        <f>B7</f>
        <v>Installations de chantier, travaux préparatoires</v>
      </c>
      <c r="D163" s="8"/>
      <c r="E163" s="14"/>
      <c r="F163" s="14"/>
      <c r="G163" s="100">
        <f>G12</f>
        <v>0</v>
      </c>
      <c r="H163" s="100">
        <f>H12</f>
        <v>0</v>
      </c>
      <c r="I163" s="100"/>
      <c r="J163" s="100">
        <f>J12</f>
        <v>0</v>
      </c>
      <c r="K163" s="104">
        <f>K12</f>
        <v>0</v>
      </c>
      <c r="L163" s="104"/>
      <c r="M163" s="31">
        <f>M12</f>
        <v>0</v>
      </c>
    </row>
    <row r="164" spans="1:13">
      <c r="A164" s="30">
        <v>1</v>
      </c>
      <c r="B164" s="67" t="str">
        <f>B13</f>
        <v>Terrassements et sols fertiles</v>
      </c>
      <c r="D164" s="8"/>
      <c r="E164" s="14"/>
      <c r="F164" s="14"/>
      <c r="G164" s="102">
        <f>G35</f>
        <v>0</v>
      </c>
      <c r="H164" s="102">
        <f>H35</f>
        <v>0</v>
      </c>
      <c r="I164" s="102"/>
      <c r="J164" s="102">
        <f>J35</f>
        <v>0</v>
      </c>
      <c r="K164" s="105">
        <f>K35</f>
        <v>0</v>
      </c>
      <c r="L164" s="105"/>
      <c r="M164" s="17">
        <f>M35</f>
        <v>0</v>
      </c>
    </row>
    <row r="165" spans="1:13">
      <c r="A165" s="30">
        <v>2</v>
      </c>
      <c r="B165" s="69" t="str">
        <f>B36</f>
        <v>Plantations</v>
      </c>
      <c r="D165" s="8"/>
      <c r="E165" s="14"/>
      <c r="F165" s="14"/>
      <c r="G165" s="100">
        <f>G153</f>
        <v>0</v>
      </c>
      <c r="H165" s="100">
        <f>H153</f>
        <v>0</v>
      </c>
      <c r="I165" s="100"/>
      <c r="J165" s="100">
        <f>J153</f>
        <v>0</v>
      </c>
      <c r="K165" s="104">
        <f>K153</f>
        <v>0</v>
      </c>
      <c r="L165" s="104"/>
      <c r="M165" s="31">
        <f>M153</f>
        <v>0</v>
      </c>
    </row>
    <row r="166" spans="1:13">
      <c r="A166" s="30">
        <v>3</v>
      </c>
      <c r="B166" s="69" t="str">
        <f>B154</f>
        <v>Arrosage</v>
      </c>
      <c r="D166" s="8"/>
      <c r="E166" s="14"/>
      <c r="F166" s="14"/>
      <c r="G166" s="100">
        <f>G160</f>
        <v>0</v>
      </c>
      <c r="H166" s="100">
        <f>H160</f>
        <v>0</v>
      </c>
      <c r="I166" s="100"/>
      <c r="J166" s="100">
        <f>J160</f>
        <v>0</v>
      </c>
      <c r="K166" s="104" t="e">
        <f>#REF!</f>
        <v>#REF!</v>
      </c>
      <c r="L166" s="104"/>
      <c r="M166" s="31">
        <f>M160</f>
        <v>0</v>
      </c>
    </row>
    <row r="167" spans="1:13">
      <c r="A167" s="30"/>
      <c r="B167" s="46"/>
      <c r="D167" s="8"/>
      <c r="E167" s="14"/>
      <c r="F167" s="14"/>
      <c r="G167" s="101"/>
      <c r="H167" s="101"/>
      <c r="I167" s="101"/>
      <c r="J167" s="101"/>
      <c r="K167" s="14"/>
      <c r="L167" s="14"/>
      <c r="M167" s="18"/>
    </row>
    <row r="168" spans="1:13">
      <c r="A168" s="30"/>
      <c r="B168" s="69" t="s">
        <v>29</v>
      </c>
      <c r="D168" s="8"/>
      <c r="E168" s="14"/>
      <c r="F168" s="14"/>
      <c r="G168" s="108">
        <f>SUM(G163:G166)</f>
        <v>0</v>
      </c>
      <c r="H168" s="100">
        <f>SUM(H163:H166)</f>
        <v>0</v>
      </c>
      <c r="I168" s="100"/>
      <c r="J168" s="107">
        <f>SUM(J163:J166)</f>
        <v>0</v>
      </c>
      <c r="K168" s="24" t="e">
        <f>SUM(K163:K166)</f>
        <v>#REF!</v>
      </c>
      <c r="L168" s="24"/>
      <c r="M168" s="32">
        <f>SUM(M163:M166)</f>
        <v>0</v>
      </c>
    </row>
    <row r="169" spans="1:13">
      <c r="A169" s="30"/>
      <c r="B169" s="46" t="s">
        <v>30</v>
      </c>
      <c r="D169" s="8"/>
      <c r="E169" s="14"/>
      <c r="F169" s="14"/>
      <c r="G169" s="100">
        <f t="shared" ref="G169:K169" si="71">G168*0.2</f>
        <v>0</v>
      </c>
      <c r="H169" s="100">
        <f t="shared" si="71"/>
        <v>0</v>
      </c>
      <c r="I169" s="100"/>
      <c r="J169" s="100">
        <f t="shared" si="71"/>
        <v>0</v>
      </c>
      <c r="K169" s="100" t="e">
        <f t="shared" si="71"/>
        <v>#REF!</v>
      </c>
      <c r="L169" s="100"/>
      <c r="M169" s="31">
        <f>M168*0.2</f>
        <v>0</v>
      </c>
    </row>
    <row r="170" spans="1:13">
      <c r="A170" s="30"/>
      <c r="B170" s="46"/>
      <c r="D170" s="8"/>
      <c r="E170" s="14"/>
      <c r="F170" s="14"/>
      <c r="G170" s="100"/>
      <c r="H170" s="100"/>
      <c r="I170" s="100"/>
      <c r="J170" s="100"/>
      <c r="K170" s="100"/>
      <c r="L170" s="100"/>
      <c r="M170" s="31"/>
    </row>
    <row r="171" spans="1:13">
      <c r="A171" s="30"/>
      <c r="B171" s="70" t="s">
        <v>53</v>
      </c>
      <c r="D171" s="8"/>
      <c r="E171" s="14"/>
      <c r="F171" s="14"/>
      <c r="G171" s="100">
        <f t="shared" ref="G171:K171" si="72">G168+G169</f>
        <v>0</v>
      </c>
      <c r="H171" s="100">
        <f t="shared" si="72"/>
        <v>0</v>
      </c>
      <c r="I171" s="100"/>
      <c r="J171" s="100">
        <f t="shared" si="72"/>
        <v>0</v>
      </c>
      <c r="K171" s="100" t="e">
        <f t="shared" si="72"/>
        <v>#REF!</v>
      </c>
      <c r="L171" s="100"/>
      <c r="M171" s="31">
        <f>M168+M169</f>
        <v>0</v>
      </c>
    </row>
    <row r="172" spans="1:13" ht="15.75" thickBot="1">
      <c r="A172" s="33"/>
      <c r="B172" s="34"/>
      <c r="C172" s="11"/>
      <c r="D172" s="35"/>
      <c r="E172" s="36"/>
      <c r="F172" s="36"/>
      <c r="G172" s="36"/>
      <c r="H172" s="36"/>
      <c r="I172" s="36"/>
      <c r="J172" s="36"/>
      <c r="K172" s="36"/>
      <c r="L172" s="80"/>
      <c r="M172" s="37"/>
    </row>
    <row r="173" spans="1:13">
      <c r="D173" s="8"/>
      <c r="E173" s="14"/>
      <c r="F173" s="14"/>
      <c r="G173" s="14"/>
      <c r="H173" s="14"/>
      <c r="I173" s="14"/>
      <c r="J173" s="14"/>
      <c r="K173" s="14"/>
      <c r="L173" s="77"/>
      <c r="M173" s="14"/>
    </row>
    <row r="174" spans="1:13">
      <c r="D174" s="8"/>
    </row>
    <row r="175" spans="1:13">
      <c r="D175" s="8"/>
    </row>
    <row r="176" spans="1:13">
      <c r="A176" s="12"/>
      <c r="D176" s="8"/>
    </row>
    <row r="177" spans="1:13">
      <c r="D177" s="8"/>
    </row>
    <row r="178" spans="1:13">
      <c r="D178" s="8"/>
    </row>
    <row r="179" spans="1:13">
      <c r="A179" s="12"/>
      <c r="B179" s="13"/>
      <c r="D179" s="8"/>
    </row>
    <row r="180" spans="1:13">
      <c r="A180" s="12"/>
      <c r="B180" s="13"/>
      <c r="D180" s="8"/>
    </row>
    <row r="181" spans="1:13">
      <c r="A181" s="12"/>
      <c r="D181" s="8"/>
    </row>
    <row r="182" spans="1:13">
      <c r="A182" s="12"/>
      <c r="D182" s="8"/>
      <c r="M182" s="71"/>
    </row>
    <row r="183" spans="1:13">
      <c r="D183" s="8"/>
    </row>
    <row r="184" spans="1:13">
      <c r="D184" s="8"/>
    </row>
    <row r="185" spans="1:13">
      <c r="D185" s="8"/>
    </row>
  </sheetData>
  <mergeCells count="5">
    <mergeCell ref="A2:B2"/>
    <mergeCell ref="A3:B3"/>
    <mergeCell ref="C6:D6"/>
    <mergeCell ref="F5:G5"/>
    <mergeCell ref="I5:J5"/>
  </mergeCells>
  <phoneticPr fontId="17" type="noConversion"/>
  <pageMargins left="0.7" right="0.7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atelierjours</dc:creator>
  <cp:lastModifiedBy>ATELIER JOURS</cp:lastModifiedBy>
  <cp:lastPrinted>2025-09-16T14:16:54Z</cp:lastPrinted>
  <dcterms:created xsi:type="dcterms:W3CDTF">2020-12-03T14:47:59Z</dcterms:created>
  <dcterms:modified xsi:type="dcterms:W3CDTF">2025-10-10T12:50:48Z</dcterms:modified>
</cp:coreProperties>
</file>